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35" windowWidth="9885" windowHeight="7410" firstSheet="1" activeTab="5"/>
  </bookViews>
  <sheets>
    <sheet name="Account Balances" sheetId="7" r:id="rId1"/>
    <sheet name="Banking Summary" sheetId="6" r:id="rId2"/>
    <sheet name="Monthly Cash Flow" sheetId="8" r:id="rId3"/>
    <sheet name="Monthly Transactions" sheetId="9" r:id="rId4"/>
    <sheet name="Date Reference" sheetId="10" r:id="rId5"/>
    <sheet name="Sheet1" sheetId="11" r:id="rId6"/>
  </sheets>
  <definedNames>
    <definedName name="_xlnm.Print_Area" localSheetId="0">'Account Balances'!$B$1:$D$13</definedName>
    <definedName name="_xlnm.Print_Area" localSheetId="1">'Banking Summary'!$A$1:$F$71</definedName>
    <definedName name="_xlnm.Print_Area" localSheetId="2">'Monthly Cash Flow'!$A$1:$E$44</definedName>
    <definedName name="_xlnm.Print_Area" localSheetId="3">'Monthly Transactions'!$A$1:$G$40</definedName>
  </definedNames>
  <calcPr calcId="145621"/>
</workbook>
</file>

<file path=xl/calcChain.xml><?xml version="1.0" encoding="utf-8"?>
<calcChain xmlns="http://schemas.openxmlformats.org/spreadsheetml/2006/main">
  <c r="E65" i="11" l="1"/>
  <c r="F65" i="11" s="1"/>
  <c r="D65" i="11"/>
  <c r="F64" i="11"/>
  <c r="F62" i="11"/>
  <c r="F61" i="11"/>
  <c r="F60" i="11"/>
  <c r="F59" i="11"/>
  <c r="E57" i="11"/>
  <c r="D57" i="11"/>
  <c r="F56" i="11"/>
  <c r="F53" i="11"/>
  <c r="F52" i="11"/>
  <c r="F51" i="11"/>
  <c r="D50" i="11"/>
  <c r="F49" i="11"/>
  <c r="F48" i="11"/>
  <c r="E47" i="11"/>
  <c r="E50" i="11" s="1"/>
  <c r="F50" i="11" s="1"/>
  <c r="F46" i="11"/>
  <c r="F45" i="11"/>
  <c r="E44" i="11"/>
  <c r="D44" i="11"/>
  <c r="F43" i="11"/>
  <c r="F42" i="11"/>
  <c r="F41" i="11"/>
  <c r="F40" i="11"/>
  <c r="F39" i="11"/>
  <c r="E38" i="11"/>
  <c r="D38" i="11"/>
  <c r="F36" i="11"/>
  <c r="F35" i="11"/>
  <c r="F34" i="11"/>
  <c r="F33" i="11"/>
  <c r="F32" i="11"/>
  <c r="D30" i="11"/>
  <c r="F29" i="11"/>
  <c r="F28" i="11"/>
  <c r="F27" i="11"/>
  <c r="E25" i="11"/>
  <c r="E24" i="11"/>
  <c r="F24" i="11" s="1"/>
  <c r="F23" i="11"/>
  <c r="D20" i="11"/>
  <c r="E18" i="11"/>
  <c r="E20" i="11" s="1"/>
  <c r="F13" i="11"/>
  <c r="F12" i="11"/>
  <c r="F11" i="11"/>
  <c r="F10" i="11"/>
  <c r="E9" i="11"/>
  <c r="D9" i="11"/>
  <c r="D14" i="11" s="1"/>
  <c r="E8" i="11"/>
  <c r="F8" i="11" s="1"/>
  <c r="E7" i="11"/>
  <c r="F7" i="11" s="1"/>
  <c r="E6" i="11"/>
  <c r="E5" i="11"/>
  <c r="F4" i="11"/>
  <c r="F2" i="11"/>
  <c r="E2" i="11"/>
  <c r="F9" i="11" l="1"/>
  <c r="E14" i="11"/>
  <c r="F44" i="11"/>
  <c r="D21" i="11"/>
  <c r="F38" i="11"/>
  <c r="F57" i="11"/>
  <c r="E30" i="11"/>
  <c r="E66" i="11" s="1"/>
  <c r="D66" i="11"/>
  <c r="E21" i="11"/>
  <c r="F14" i="11"/>
  <c r="F6" i="11"/>
  <c r="F47" i="11"/>
  <c r="F66" i="11" l="1"/>
  <c r="F30" i="11"/>
  <c r="D67" i="11"/>
  <c r="E67" i="11"/>
  <c r="F21" i="11"/>
  <c r="E51" i="6" l="1"/>
  <c r="E48" i="6"/>
  <c r="E33" i="6"/>
  <c r="E27" i="6"/>
  <c r="E28" i="6"/>
  <c r="E20" i="6"/>
  <c r="E10" i="6"/>
  <c r="E7" i="6"/>
  <c r="E9" i="6"/>
  <c r="E11" i="6"/>
  <c r="F4" i="6"/>
  <c r="G40" i="9"/>
  <c r="D19" i="8"/>
  <c r="D18" i="8"/>
  <c r="D40" i="8"/>
  <c r="D11" i="8"/>
  <c r="D42" i="8" l="1"/>
  <c r="D35" i="8"/>
  <c r="E4" i="6" l="1"/>
  <c r="A3" i="9"/>
  <c r="D15" i="8"/>
  <c r="D26" i="8" l="1"/>
  <c r="D30" i="8"/>
  <c r="E22" i="6" l="1"/>
  <c r="E16" i="6"/>
  <c r="D28" i="8"/>
  <c r="D43" i="8" s="1"/>
  <c r="D44" i="8" s="1"/>
  <c r="D10" i="7" l="1"/>
  <c r="D13" i="7" s="1"/>
  <c r="D70" i="6" l="1"/>
  <c r="D69" i="6"/>
  <c r="E42" i="6"/>
  <c r="D42" i="6"/>
  <c r="D33" i="6"/>
  <c r="F14" i="6"/>
  <c r="F15" i="6"/>
  <c r="D16" i="6"/>
  <c r="F13" i="6"/>
  <c r="D23" i="6"/>
  <c r="F40" i="6"/>
  <c r="F16" i="6" l="1"/>
  <c r="F37" i="6" l="1"/>
  <c r="E8" i="6"/>
  <c r="E69" i="6" l="1"/>
  <c r="E23" i="6"/>
  <c r="D4" i="8" l="1"/>
  <c r="F27" i="6"/>
  <c r="F30" i="6"/>
  <c r="F31" i="6"/>
  <c r="F32" i="6"/>
  <c r="F35" i="6"/>
  <c r="F38" i="6"/>
  <c r="F43" i="6"/>
  <c r="F44" i="6"/>
  <c r="F45" i="6"/>
  <c r="F46" i="6"/>
  <c r="F47" i="6"/>
  <c r="F49" i="6"/>
  <c r="F50" i="6"/>
  <c r="F51" i="6"/>
  <c r="F52" i="6"/>
  <c r="F53" i="6"/>
  <c r="F55" i="6"/>
  <c r="F56" i="6"/>
  <c r="F57" i="6"/>
  <c r="F60" i="6"/>
  <c r="F63" i="6"/>
  <c r="F64" i="6"/>
  <c r="F65" i="6"/>
  <c r="F66" i="6"/>
  <c r="F68" i="6"/>
  <c r="F26" i="6"/>
  <c r="F9" i="6"/>
  <c r="F12" i="6"/>
  <c r="F6" i="6"/>
  <c r="F8" i="6"/>
  <c r="F10" i="6"/>
  <c r="A3" i="8"/>
  <c r="A3" i="6"/>
  <c r="B3" i="7"/>
  <c r="E61" i="6"/>
  <c r="E54" i="6"/>
  <c r="E70" i="6" l="1"/>
  <c r="F33" i="6"/>
  <c r="D54" i="6"/>
  <c r="F54" i="6" s="1"/>
  <c r="F69" i="6" l="1"/>
  <c r="D61" i="6"/>
  <c r="F61" i="6" s="1"/>
  <c r="D48" i="6"/>
  <c r="F48" i="6" s="1"/>
  <c r="D22" i="6"/>
  <c r="D11" i="6"/>
  <c r="F11" i="6" l="1"/>
  <c r="F42" i="6"/>
  <c r="F39" i="6"/>
  <c r="E71" i="6"/>
  <c r="F70" i="6" l="1"/>
  <c r="F23" i="6"/>
  <c r="D71" i="6" l="1"/>
</calcChain>
</file>

<file path=xl/sharedStrings.xml><?xml version="1.0" encoding="utf-8"?>
<sst xmlns="http://schemas.openxmlformats.org/spreadsheetml/2006/main" count="369" uniqueCount="152">
  <si>
    <t>Building</t>
  </si>
  <si>
    <t>Clergy</t>
  </si>
  <si>
    <t>Real Income</t>
  </si>
  <si>
    <t>Diocesan Aid</t>
  </si>
  <si>
    <t>Interest</t>
  </si>
  <si>
    <t>Misc</t>
  </si>
  <si>
    <t>Plate</t>
  </si>
  <si>
    <t>Building Insurance</t>
  </si>
  <si>
    <t>Maintenance</t>
  </si>
  <si>
    <t>Utilities, Church</t>
  </si>
  <si>
    <t>Utilities, Vicarage</t>
  </si>
  <si>
    <t>Vicar, Continuing Ed</t>
  </si>
  <si>
    <t>Vicar, Insurance</t>
  </si>
  <si>
    <t>Vicar, Pension</t>
  </si>
  <si>
    <t xml:space="preserve">Vicar, Salary &amp; Travel </t>
  </si>
  <si>
    <t>Miscellaneous</t>
  </si>
  <si>
    <t>Supplies, Office</t>
  </si>
  <si>
    <t>Music</t>
  </si>
  <si>
    <t>Choir Director</t>
  </si>
  <si>
    <t>Organist</t>
  </si>
  <si>
    <t>Outreach</t>
  </si>
  <si>
    <t>Diocesan Pledge</t>
  </si>
  <si>
    <t>Outreach, MDG</t>
  </si>
  <si>
    <t>Worship</t>
  </si>
  <si>
    <t>Altar</t>
  </si>
  <si>
    <t>Childcare, Worship</t>
  </si>
  <si>
    <t>TOTAL EXPENSES</t>
  </si>
  <si>
    <t>INCOME</t>
  </si>
  <si>
    <t>Category</t>
  </si>
  <si>
    <t>Outreach (passthru)</t>
  </si>
  <si>
    <t>Flowers (passthru)</t>
  </si>
  <si>
    <t>EXPENSES</t>
  </si>
  <si>
    <t>Supply Clergy</t>
  </si>
  <si>
    <t>Mtce, piano &amp; organ</t>
  </si>
  <si>
    <t>Diocesan Convention &amp; Events</t>
  </si>
  <si>
    <t>Christian Ed-Adult Education</t>
  </si>
  <si>
    <t>DIFFERENCE</t>
  </si>
  <si>
    <t>Passthru</t>
  </si>
  <si>
    <t>TOTAL</t>
  </si>
  <si>
    <t>Subtotal</t>
  </si>
  <si>
    <t>Event Registration</t>
  </si>
  <si>
    <t>Post Office Box Rental</t>
  </si>
  <si>
    <t>Tax Prep &amp; Audit Expense</t>
  </si>
  <si>
    <t>Peer Minister (passthru)</t>
  </si>
  <si>
    <t>2016 Budget</t>
  </si>
  <si>
    <t>Plate for Outreach - passthru</t>
  </si>
  <si>
    <t>Peer Minister-passthru</t>
  </si>
  <si>
    <t>Pledges - General Fund</t>
  </si>
  <si>
    <t>Building Loan Payment</t>
  </si>
  <si>
    <t>Young Adult Ministries</t>
  </si>
  <si>
    <t xml:space="preserve">Christian Ed-Children's </t>
  </si>
  <si>
    <t>Gift to General Fund</t>
  </si>
  <si>
    <t>Fundraisers</t>
  </si>
  <si>
    <t>Building Project, Original Work</t>
  </si>
  <si>
    <t>Building Project, Upgrades</t>
  </si>
  <si>
    <t>General Checking</t>
  </si>
  <si>
    <t>General Savings</t>
  </si>
  <si>
    <t>Certificate of Deposit</t>
  </si>
  <si>
    <t>Certificate of Deposit - Egg Money</t>
  </si>
  <si>
    <t>Liability Account</t>
  </si>
  <si>
    <t>Bank Accounts</t>
  </si>
  <si>
    <t>White Fund Loan</t>
  </si>
  <si>
    <t>Overall Total</t>
  </si>
  <si>
    <t>Trinity Episcopal Church, Kirksville, Missouri</t>
  </si>
  <si>
    <t>Monthly Cash Flow</t>
  </si>
  <si>
    <t>Account Balances</t>
  </si>
  <si>
    <t>Monthly Transactions</t>
  </si>
  <si>
    <t>Date</t>
  </si>
  <si>
    <t>Month</t>
  </si>
  <si>
    <t>Year</t>
  </si>
  <si>
    <t>Begin Date</t>
  </si>
  <si>
    <t>End Date</t>
  </si>
  <si>
    <t>Yearly Summary</t>
  </si>
  <si>
    <t>Pledges - Building Fund</t>
  </si>
  <si>
    <t>Account</t>
  </si>
  <si>
    <t>Num</t>
  </si>
  <si>
    <t>Description</t>
  </si>
  <si>
    <t>Memo</t>
  </si>
  <si>
    <t>Amount</t>
  </si>
  <si>
    <t>DEP         S</t>
  </si>
  <si>
    <t>Deposit</t>
  </si>
  <si>
    <t>--Split--</t>
  </si>
  <si>
    <t>CHECKING</t>
  </si>
  <si>
    <t>Advanced Disposal</t>
  </si>
  <si>
    <t>Trash removal</t>
  </si>
  <si>
    <t>Liberty Utilities</t>
  </si>
  <si>
    <t>City OF KIRKSVILLE</t>
  </si>
  <si>
    <t>water &amp; sewer bills</t>
  </si>
  <si>
    <t>Interest Earned</t>
  </si>
  <si>
    <t>Musicians</t>
  </si>
  <si>
    <t>Forrest Beck</t>
  </si>
  <si>
    <t>Diocese of Missouri</t>
  </si>
  <si>
    <t>Vicar Discretionary Fund</t>
  </si>
  <si>
    <t>Carrol Davenport</t>
  </si>
  <si>
    <t>INTEREST</t>
  </si>
  <si>
    <t xml:space="preserve">Vicarage Rental </t>
  </si>
  <si>
    <t>Vicarage Utilities</t>
  </si>
  <si>
    <t>Transition Pastor</t>
  </si>
  <si>
    <t>Gift for Johnnette - Holy Family VDF</t>
  </si>
  <si>
    <t>A.W.        S</t>
  </si>
  <si>
    <t>A.W.</t>
  </si>
  <si>
    <t>Building Project - carry over from 2015</t>
  </si>
  <si>
    <t>Postulant Support</t>
  </si>
  <si>
    <t>Search Process</t>
  </si>
  <si>
    <t>Choir (passthru)</t>
  </si>
  <si>
    <t>Cableone</t>
  </si>
  <si>
    <t>Savings</t>
  </si>
  <si>
    <t>Ameren</t>
  </si>
  <si>
    <t>Vicarage Rental</t>
  </si>
  <si>
    <t>Building Maintenance</t>
  </si>
  <si>
    <t>Buidling Fund - non pledge</t>
  </si>
  <si>
    <t>DEP</t>
  </si>
  <si>
    <t>PLEDGES</t>
  </si>
  <si>
    <t>Outreach Program:Diocesan Pledge</t>
  </si>
  <si>
    <t>Building Project:White Fund Loan Payment</t>
  </si>
  <si>
    <t>Worship Program:Childcare, Worship</t>
  </si>
  <si>
    <t>Scott Alberts</t>
  </si>
  <si>
    <t>Music Program:Organists</t>
  </si>
  <si>
    <t>Mike Ashcraft</t>
  </si>
  <si>
    <t>Building:Utilities, Church</t>
  </si>
  <si>
    <t>Trent Barnes</t>
  </si>
  <si>
    <t>Building:Maintenance</t>
  </si>
  <si>
    <t>Music Director</t>
  </si>
  <si>
    <t>Fundraisers - Yoga &amp; Change Collection</t>
  </si>
  <si>
    <t>Outreach - MDG</t>
  </si>
  <si>
    <t>Vicar Discretionary Fund (passthru)</t>
  </si>
  <si>
    <t>Nov 6, 13, 20</t>
  </si>
  <si>
    <t>Quimby Pipe Organ</t>
  </si>
  <si>
    <t>Music Program:Maintenance of Piano &amp; Organ</t>
  </si>
  <si>
    <t>Sandy Fleak</t>
  </si>
  <si>
    <t>Alexander Lynn</t>
  </si>
  <si>
    <t>Helping Hands Mission</t>
  </si>
  <si>
    <t>Outreach Program:Outreach, Plate - passthru</t>
  </si>
  <si>
    <t>17285       S</t>
  </si>
  <si>
    <t>From Building Fund</t>
  </si>
  <si>
    <t>Building Fund</t>
  </si>
  <si>
    <t>Building Fund:Fundraising:Change Collection</t>
  </si>
  <si>
    <t>Rev Mark Sluss</t>
  </si>
  <si>
    <t>Krista &amp; Tim Baker</t>
  </si>
  <si>
    <t>Melissa Janney</t>
  </si>
  <si>
    <t>three of three for fall 2016</t>
  </si>
  <si>
    <t>Outreach Program:Peer Minister - passthru</t>
  </si>
  <si>
    <t>reception for Maria's ordination</t>
  </si>
  <si>
    <t>Take Root Cafe</t>
  </si>
  <si>
    <t>Outreach Program:Outreach - MDG</t>
  </si>
  <si>
    <t>Diocese of Lui</t>
  </si>
  <si>
    <t>from CD</t>
  </si>
  <si>
    <t>EFT         S</t>
  </si>
  <si>
    <t>EFT</t>
  </si>
  <si>
    <t>17293       S</t>
  </si>
  <si>
    <t>hand rail at vicarage - labor</t>
  </si>
  <si>
    <t>Trinity Episcopal Church - Kirksville, Missouri - December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</si>
</sst>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[$-409]mmmm\ d\,\ yyyy;@"/>
    <numFmt numFmtId="166" formatCode="[$-409]mmmm\-yy;@"/>
    <numFmt numFmtId="167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22"/>
      <color rgb="FFFF0000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5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10" fontId="2" fillId="0" borderId="0" xfId="0" applyNumberFormat="1" applyFont="1" applyFill="1" applyBorder="1" applyAlignment="1">
      <alignment horizontal="right"/>
    </xf>
    <xf numFmtId="165" fontId="0" fillId="0" borderId="0" xfId="0" applyNumberFormat="1"/>
    <xf numFmtId="166" fontId="0" fillId="0" borderId="0" xfId="0" applyNumberFormat="1"/>
    <xf numFmtId="0" fontId="14" fillId="0" borderId="0" xfId="0" applyFont="1" applyBorder="1" applyAlignment="1">
      <alignment horizontal="left" vertical="center"/>
    </xf>
    <xf numFmtId="0" fontId="13" fillId="0" borderId="0" xfId="0" applyFont="1" applyBorder="1"/>
    <xf numFmtId="14" fontId="6" fillId="0" borderId="0" xfId="0" applyNumberFormat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43" fontId="8" fillId="0" borderId="0" xfId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9" fontId="5" fillId="0" borderId="0" xfId="2" applyFont="1" applyFill="1" applyBorder="1" applyAlignment="1">
      <alignment horizontal="right"/>
    </xf>
    <xf numFmtId="9" fontId="6" fillId="0" borderId="0" xfId="2" applyFont="1" applyFill="1" applyBorder="1" applyAlignment="1">
      <alignment horizontal="right"/>
    </xf>
    <xf numFmtId="0" fontId="0" fillId="0" borderId="0" xfId="0" applyAlignment="1">
      <alignment horizontal="left"/>
    </xf>
    <xf numFmtId="43" fontId="6" fillId="0" borderId="0" xfId="1" applyFont="1" applyFill="1" applyBorder="1" applyAlignment="1">
      <alignment horizontal="right"/>
    </xf>
    <xf numFmtId="0" fontId="13" fillId="0" borderId="0" xfId="0" applyFont="1" applyBorder="1" applyAlignment="1">
      <alignment horizontal="center" vertical="center"/>
    </xf>
    <xf numFmtId="0" fontId="0" fillId="0" borderId="0" xfId="0"/>
    <xf numFmtId="14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43" fontId="6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5" fillId="0" borderId="0" xfId="0" applyFont="1" applyBorder="1"/>
    <xf numFmtId="167" fontId="5" fillId="0" borderId="0" xfId="1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center"/>
    </xf>
    <xf numFmtId="43" fontId="13" fillId="0" borderId="0" xfId="1" applyNumberFormat="1" applyFont="1" applyBorder="1" applyAlignment="1">
      <alignment horizontal="center" vertical="center"/>
    </xf>
    <xf numFmtId="43" fontId="0" fillId="0" borderId="0" xfId="1" applyNumberFormat="1" applyFont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3" fillId="0" borderId="0" xfId="0" applyFont="1" applyFill="1" applyBorder="1"/>
    <xf numFmtId="0" fontId="0" fillId="0" borderId="0" xfId="0" applyFill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43" fontId="0" fillId="0" borderId="0" xfId="0" applyNumberFormat="1" applyFill="1"/>
    <xf numFmtId="0" fontId="0" fillId="0" borderId="0" xfId="0" applyFill="1" applyAlignment="1">
      <alignment horizontal="left"/>
    </xf>
    <xf numFmtId="43" fontId="13" fillId="0" borderId="0" xfId="1" applyNumberFormat="1" applyFont="1" applyFill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/>
    <xf numFmtId="0" fontId="20" fillId="0" borderId="0" xfId="0" applyFont="1" applyBorder="1"/>
    <xf numFmtId="0" fontId="19" fillId="0" borderId="0" xfId="0" applyFont="1" applyFill="1" applyBorder="1"/>
    <xf numFmtId="0" fontId="20" fillId="0" borderId="0" xfId="0" applyFont="1" applyFill="1" applyBorder="1"/>
    <xf numFmtId="0" fontId="21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/>
    </xf>
    <xf numFmtId="0" fontId="16" fillId="0" borderId="0" xfId="0" applyFont="1" applyBorder="1"/>
    <xf numFmtId="0" fontId="21" fillId="0" borderId="0" xfId="0" applyFont="1" applyFill="1" applyBorder="1" applyAlignment="1">
      <alignment horizontal="left"/>
    </xf>
    <xf numFmtId="4" fontId="16" fillId="0" borderId="0" xfId="0" applyNumberFormat="1" applyFont="1" applyFill="1" applyBorder="1"/>
    <xf numFmtId="0" fontId="16" fillId="0" borderId="0" xfId="0" applyFont="1" applyFill="1" applyBorder="1"/>
    <xf numFmtId="0" fontId="22" fillId="0" borderId="0" xfId="0" applyFont="1" applyBorder="1"/>
    <xf numFmtId="4" fontId="16" fillId="0" borderId="0" xfId="0" applyNumberFormat="1" applyFont="1" applyBorder="1"/>
    <xf numFmtId="0" fontId="23" fillId="0" borderId="0" xfId="0" applyFont="1" applyFill="1" applyBorder="1"/>
    <xf numFmtId="0" fontId="10" fillId="0" borderId="0" xfId="0" applyFont="1" applyAlignment="1">
      <alignment horizontal="left"/>
    </xf>
    <xf numFmtId="0" fontId="0" fillId="0" borderId="0" xfId="0"/>
    <xf numFmtId="43" fontId="10" fillId="0" borderId="0" xfId="1" applyNumberFormat="1" applyFont="1" applyAlignment="1">
      <alignment horizontal="left"/>
    </xf>
    <xf numFmtId="16" fontId="0" fillId="0" borderId="0" xfId="0" applyNumberFormat="1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right"/>
    </xf>
    <xf numFmtId="43" fontId="5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center" vertical="center"/>
    </xf>
    <xf numFmtId="0" fontId="25" fillId="0" borderId="4" xfId="0" applyFont="1" applyFill="1" applyBorder="1"/>
    <xf numFmtId="0" fontId="25" fillId="0" borderId="0" xfId="0" applyFont="1" applyFill="1" applyBorder="1"/>
    <xf numFmtId="4" fontId="25" fillId="0" borderId="5" xfId="0" applyNumberFormat="1" applyFont="1" applyFill="1" applyBorder="1"/>
    <xf numFmtId="4" fontId="25" fillId="0" borderId="5" xfId="0" applyNumberFormat="1" applyFont="1" applyFill="1" applyBorder="1" applyAlignment="1"/>
    <xf numFmtId="4" fontId="25" fillId="0" borderId="0" xfId="0" applyNumberFormat="1" applyFont="1" applyFill="1" applyBorder="1"/>
    <xf numFmtId="0" fontId="24" fillId="0" borderId="4" xfId="0" applyFont="1" applyFill="1" applyBorder="1"/>
    <xf numFmtId="0" fontId="24" fillId="0" borderId="6" xfId="0" applyFont="1" applyFill="1" applyBorder="1"/>
    <xf numFmtId="0" fontId="24" fillId="0" borderId="7" xfId="0" applyFont="1" applyFill="1" applyBorder="1"/>
    <xf numFmtId="4" fontId="24" fillId="0" borderId="8" xfId="0" applyNumberFormat="1" applyFont="1" applyFill="1" applyBorder="1"/>
    <xf numFmtId="0" fontId="27" fillId="0" borderId="9" xfId="0" applyFont="1" applyFill="1" applyBorder="1" applyAlignment="1">
      <alignment horizontal="left"/>
    </xf>
    <xf numFmtId="0" fontId="28" fillId="0" borderId="9" xfId="0" applyFont="1" applyFill="1" applyBorder="1" applyAlignment="1"/>
    <xf numFmtId="0" fontId="28" fillId="0" borderId="9" xfId="0" applyFont="1" applyFill="1" applyBorder="1" applyAlignment="1">
      <alignment horizontal="right"/>
    </xf>
    <xf numFmtId="14" fontId="28" fillId="0" borderId="9" xfId="0" applyNumberFormat="1" applyFont="1" applyFill="1" applyBorder="1" applyAlignment="1">
      <alignment horizontal="right"/>
    </xf>
    <xf numFmtId="9" fontId="28" fillId="0" borderId="9" xfId="2" applyFont="1" applyFill="1" applyBorder="1" applyAlignment="1">
      <alignment horizontal="right"/>
    </xf>
    <xf numFmtId="0" fontId="27" fillId="0" borderId="9" xfId="0" applyFont="1" applyBorder="1" applyAlignment="1">
      <alignment horizontal="left"/>
    </xf>
    <xf numFmtId="0" fontId="28" fillId="0" borderId="9" xfId="0" applyFont="1" applyFill="1" applyBorder="1" applyAlignment="1">
      <alignment horizontal="left"/>
    </xf>
    <xf numFmtId="3" fontId="28" fillId="0" borderId="9" xfId="0" applyNumberFormat="1" applyFont="1" applyFill="1" applyBorder="1" applyAlignment="1">
      <alignment horizontal="right"/>
    </xf>
    <xf numFmtId="43" fontId="27" fillId="0" borderId="9" xfId="1" applyFont="1" applyFill="1" applyBorder="1" applyAlignment="1">
      <alignment horizontal="right"/>
    </xf>
    <xf numFmtId="9" fontId="27" fillId="0" borderId="9" xfId="2" applyFont="1" applyFill="1" applyBorder="1" applyAlignment="1">
      <alignment horizontal="right"/>
    </xf>
    <xf numFmtId="0" fontId="28" fillId="0" borderId="9" xfId="0" applyFont="1" applyFill="1" applyBorder="1"/>
    <xf numFmtId="0" fontId="27" fillId="0" borderId="9" xfId="0" applyFont="1" applyFill="1" applyBorder="1"/>
    <xf numFmtId="3" fontId="27" fillId="0" borderId="9" xfId="0" applyNumberFormat="1" applyFont="1" applyFill="1" applyBorder="1" applyAlignment="1">
      <alignment horizontal="right"/>
    </xf>
    <xf numFmtId="0" fontId="28" fillId="0" borderId="9" xfId="0" applyFont="1" applyFill="1" applyBorder="1" applyAlignment="1">
      <alignment horizontal="center"/>
    </xf>
    <xf numFmtId="43" fontId="28" fillId="0" borderId="9" xfId="1" applyFont="1" applyFill="1" applyBorder="1" applyAlignment="1">
      <alignment horizontal="right"/>
    </xf>
    <xf numFmtId="0" fontId="27" fillId="0" borderId="9" xfId="0" applyFont="1" applyFill="1" applyBorder="1" applyAlignment="1">
      <alignment horizontal="center"/>
    </xf>
    <xf numFmtId="167" fontId="27" fillId="0" borderId="9" xfId="1" applyNumberFormat="1" applyFont="1" applyFill="1" applyBorder="1" applyAlignment="1">
      <alignment horizontal="right"/>
    </xf>
    <xf numFmtId="0" fontId="28" fillId="0" borderId="9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165" fontId="17" fillId="0" borderId="7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top" wrapText="1"/>
    </xf>
    <xf numFmtId="165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="120" zoomScaleNormal="120" workbookViewId="0">
      <selection activeCell="B4" sqref="B4:D13"/>
    </sheetView>
  </sheetViews>
  <sheetFormatPr defaultRowHeight="14.25" x14ac:dyDescent="0.2"/>
  <cols>
    <col min="1" max="1" width="3" style="68" bestFit="1" customWidth="1"/>
    <col min="2" max="2" width="18.42578125" style="68" customWidth="1"/>
    <col min="3" max="3" width="33.28515625" style="68" customWidth="1"/>
    <col min="4" max="4" width="15.140625" style="71" customWidth="1"/>
    <col min="5" max="16384" width="9.140625" style="68"/>
  </cols>
  <sheetData>
    <row r="1" spans="1:9" s="59" customFormat="1" ht="33" customHeight="1" x14ac:dyDescent="0.25">
      <c r="B1" s="111" t="s">
        <v>63</v>
      </c>
      <c r="C1" s="111"/>
      <c r="D1" s="111"/>
      <c r="I1" s="60"/>
    </row>
    <row r="2" spans="1:9" s="61" customFormat="1" ht="33" customHeight="1" x14ac:dyDescent="0.35">
      <c r="B2" s="111" t="s">
        <v>65</v>
      </c>
      <c r="C2" s="111"/>
      <c r="D2" s="111"/>
      <c r="E2" s="62"/>
    </row>
    <row r="3" spans="1:9" s="63" customFormat="1" ht="33" customHeight="1" x14ac:dyDescent="0.35">
      <c r="B3" s="112">
        <f>'Date Reference'!B4</f>
        <v>42735</v>
      </c>
      <c r="C3" s="112"/>
      <c r="D3" s="112"/>
      <c r="E3" s="64"/>
    </row>
    <row r="4" spans="1:9" s="66" customFormat="1" ht="18" x14ac:dyDescent="0.25">
      <c r="A4" s="65">
        <v>1</v>
      </c>
      <c r="B4" s="113" t="s">
        <v>60</v>
      </c>
      <c r="C4" s="114"/>
      <c r="D4" s="115"/>
      <c r="E4" s="59"/>
    </row>
    <row r="5" spans="1:9" s="71" customFormat="1" ht="15" x14ac:dyDescent="0.25">
      <c r="A5" s="65">
        <v>4</v>
      </c>
      <c r="B5" s="84"/>
      <c r="C5" s="85" t="s">
        <v>57</v>
      </c>
      <c r="D5" s="86">
        <v>25000</v>
      </c>
    </row>
    <row r="6" spans="1:9" s="71" customFormat="1" ht="15" x14ac:dyDescent="0.25">
      <c r="A6" s="65">
        <v>5</v>
      </c>
      <c r="B6" s="84"/>
      <c r="C6" s="85" t="s">
        <v>58</v>
      </c>
      <c r="D6" s="86">
        <v>10013.42</v>
      </c>
    </row>
    <row r="7" spans="1:9" s="71" customFormat="1" ht="15" x14ac:dyDescent="0.25">
      <c r="A7" s="67">
        <v>6</v>
      </c>
      <c r="B7" s="84"/>
      <c r="C7" s="85" t="s">
        <v>55</v>
      </c>
      <c r="D7" s="87">
        <v>68520.399999999994</v>
      </c>
    </row>
    <row r="8" spans="1:9" s="71" customFormat="1" ht="15" x14ac:dyDescent="0.25">
      <c r="A8" s="69">
        <v>7</v>
      </c>
      <c r="B8" s="84"/>
      <c r="C8" s="88" t="s">
        <v>56</v>
      </c>
      <c r="D8" s="86">
        <v>21566.84</v>
      </c>
    </row>
    <row r="9" spans="1:9" s="71" customFormat="1" ht="15" x14ac:dyDescent="0.25">
      <c r="A9" s="65">
        <v>8</v>
      </c>
      <c r="B9" s="84"/>
      <c r="C9" s="88" t="s">
        <v>92</v>
      </c>
      <c r="D9" s="86">
        <v>1088.56</v>
      </c>
      <c r="H9" s="70"/>
    </row>
    <row r="10" spans="1:9" s="71" customFormat="1" ht="15" x14ac:dyDescent="0.25">
      <c r="A10" s="65">
        <v>9</v>
      </c>
      <c r="B10" s="84"/>
      <c r="C10" s="88"/>
      <c r="D10" s="86">
        <f>SUM(D5:D9)</f>
        <v>126189.21999999999</v>
      </c>
    </row>
    <row r="11" spans="1:9" s="71" customFormat="1" ht="15" x14ac:dyDescent="0.25">
      <c r="A11" s="67">
        <v>10</v>
      </c>
      <c r="B11" s="89" t="s">
        <v>59</v>
      </c>
      <c r="C11" s="88"/>
      <c r="D11" s="86"/>
    </row>
    <row r="12" spans="1:9" s="71" customFormat="1" ht="15" x14ac:dyDescent="0.25">
      <c r="A12" s="69">
        <v>11</v>
      </c>
      <c r="B12" s="84"/>
      <c r="C12" s="88" t="s">
        <v>61</v>
      </c>
      <c r="D12" s="86">
        <v>-110571.65</v>
      </c>
    </row>
    <row r="13" spans="1:9" s="71" customFormat="1" x14ac:dyDescent="0.2">
      <c r="A13" s="65">
        <v>12</v>
      </c>
      <c r="B13" s="90" t="s">
        <v>62</v>
      </c>
      <c r="C13" s="91"/>
      <c r="D13" s="92">
        <f>D10+D12</f>
        <v>15617.569999999992</v>
      </c>
    </row>
    <row r="14" spans="1:9" s="61" customFormat="1" ht="23.25" x14ac:dyDescent="0.35">
      <c r="B14" s="68"/>
      <c r="C14" s="68"/>
      <c r="D14" s="71"/>
      <c r="E14" s="62"/>
    </row>
    <row r="15" spans="1:9" s="66" customFormat="1" ht="18" x14ac:dyDescent="0.25">
      <c r="B15" s="72"/>
      <c r="C15" s="68"/>
      <c r="D15" s="71"/>
      <c r="E15" s="59"/>
    </row>
    <row r="17" spans="2:10" ht="15" x14ac:dyDescent="0.25">
      <c r="B17" s="72"/>
    </row>
    <row r="18" spans="2:10" s="61" customFormat="1" ht="15" customHeight="1" x14ac:dyDescent="0.35">
      <c r="B18" s="68"/>
      <c r="C18" s="68"/>
      <c r="D18" s="71"/>
      <c r="E18" s="62"/>
    </row>
    <row r="24" spans="2:10" s="66" customFormat="1" ht="15" customHeight="1" x14ac:dyDescent="0.2">
      <c r="B24" s="68"/>
      <c r="C24" s="68"/>
      <c r="D24" s="71"/>
      <c r="E24" s="59"/>
    </row>
    <row r="25" spans="2:10" s="66" customFormat="1" ht="15" customHeight="1" x14ac:dyDescent="0.2">
      <c r="B25" s="68"/>
      <c r="C25" s="68"/>
      <c r="D25" s="71"/>
      <c r="E25" s="59"/>
    </row>
    <row r="26" spans="2:10" s="66" customFormat="1" ht="15" customHeight="1" x14ac:dyDescent="0.2">
      <c r="B26" s="68"/>
      <c r="C26" s="68"/>
      <c r="D26" s="71"/>
      <c r="E26" s="59"/>
    </row>
    <row r="27" spans="2:10" x14ac:dyDescent="0.2">
      <c r="J27" s="73"/>
    </row>
    <row r="28" spans="2:10" x14ac:dyDescent="0.2">
      <c r="J28" s="73"/>
    </row>
    <row r="29" spans="2:10" x14ac:dyDescent="0.2">
      <c r="J29" s="73"/>
    </row>
    <row r="30" spans="2:10" x14ac:dyDescent="0.2">
      <c r="J30" s="73"/>
    </row>
    <row r="31" spans="2:10" x14ac:dyDescent="0.2">
      <c r="J31" s="73"/>
    </row>
    <row r="41" spans="2:7" s="1" customFormat="1" ht="13.5" customHeight="1" x14ac:dyDescent="0.2">
      <c r="B41" s="68"/>
      <c r="C41" s="68"/>
      <c r="D41" s="71"/>
      <c r="E41" s="21"/>
      <c r="F41" s="22"/>
      <c r="G41" s="74"/>
    </row>
    <row r="42" spans="2:7" s="1" customFormat="1" ht="13.5" customHeight="1" x14ac:dyDescent="0.2">
      <c r="B42" s="68"/>
      <c r="C42" s="68"/>
      <c r="D42" s="71"/>
      <c r="E42" s="21"/>
      <c r="F42" s="22"/>
      <c r="G42" s="74"/>
    </row>
    <row r="43" spans="2:7" s="1" customFormat="1" ht="13.5" customHeight="1" x14ac:dyDescent="0.2">
      <c r="B43" s="68"/>
      <c r="C43" s="68"/>
      <c r="D43" s="71"/>
      <c r="E43" s="21"/>
      <c r="F43" s="22"/>
      <c r="G43" s="74"/>
    </row>
    <row r="44" spans="2:7" s="1" customFormat="1" ht="13.5" customHeight="1" x14ac:dyDescent="0.2">
      <c r="B44" s="68"/>
      <c r="C44" s="68"/>
      <c r="D44" s="71"/>
      <c r="E44" s="21"/>
      <c r="F44" s="22"/>
      <c r="G44" s="74"/>
    </row>
  </sheetData>
  <sortState ref="C3:D8">
    <sortCondition ref="C3:C8"/>
  </sortState>
  <mergeCells count="4">
    <mergeCell ref="B1:D1"/>
    <mergeCell ref="B3:D3"/>
    <mergeCell ref="B2:D2"/>
    <mergeCell ref="B4:D4"/>
  </mergeCells>
  <printOptions horizontalCentered="1" gridLines="1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W84"/>
  <sheetViews>
    <sheetView topLeftCell="A60" zoomScale="120" zoomScaleNormal="120" workbookViewId="0">
      <selection sqref="A1:F71"/>
    </sheetView>
  </sheetViews>
  <sheetFormatPr defaultRowHeight="14.25" x14ac:dyDescent="0.2"/>
  <cols>
    <col min="1" max="1" width="4" style="5" customWidth="1"/>
    <col min="2" max="2" width="19.140625" style="18" customWidth="1"/>
    <col min="3" max="3" width="34" style="1" customWidth="1"/>
    <col min="4" max="4" width="15.140625" style="20" customWidth="1"/>
    <col min="5" max="5" width="15.140625" style="2" customWidth="1"/>
    <col min="6" max="6" width="12.42578125" style="7" customWidth="1"/>
    <col min="7" max="7" width="9.140625" style="1"/>
    <col min="8" max="8" width="15" style="1" customWidth="1"/>
    <col min="9" max="9" width="18.28515625" style="1" customWidth="1"/>
    <col min="10" max="16384" width="9.140625" style="1"/>
  </cols>
  <sheetData>
    <row r="1" spans="1:9" s="25" customFormat="1" ht="20.25" customHeight="1" x14ac:dyDescent="0.25">
      <c r="A1" s="118" t="s">
        <v>63</v>
      </c>
      <c r="B1" s="118"/>
      <c r="C1" s="118"/>
      <c r="D1" s="118"/>
      <c r="E1" s="118"/>
      <c r="F1" s="118"/>
    </row>
    <row r="2" spans="1:9" s="26" customFormat="1" ht="20.25" customHeight="1" x14ac:dyDescent="0.35">
      <c r="A2" s="118" t="s">
        <v>72</v>
      </c>
      <c r="B2" s="118"/>
      <c r="C2" s="118"/>
      <c r="D2" s="118"/>
      <c r="E2" s="118"/>
      <c r="F2" s="118"/>
      <c r="G2" s="43"/>
    </row>
    <row r="3" spans="1:9" s="49" customFormat="1" ht="20.25" customHeight="1" x14ac:dyDescent="0.35">
      <c r="A3" s="117">
        <f>'Date Reference'!B4</f>
        <v>42735</v>
      </c>
      <c r="B3" s="117"/>
      <c r="C3" s="117"/>
      <c r="D3" s="117"/>
      <c r="E3" s="117"/>
      <c r="F3" s="117"/>
    </row>
    <row r="4" spans="1:9" s="8" customFormat="1" ht="12.75" x14ac:dyDescent="0.2">
      <c r="A4" s="5">
        <v>1</v>
      </c>
      <c r="C4" s="8" t="s">
        <v>28</v>
      </c>
      <c r="D4" s="11" t="s">
        <v>44</v>
      </c>
      <c r="E4" s="27">
        <f>'Date Reference'!B4</f>
        <v>42735</v>
      </c>
      <c r="F4" s="32">
        <f>12/12</f>
        <v>1</v>
      </c>
    </row>
    <row r="5" spans="1:9" s="6" customFormat="1" ht="12.75" x14ac:dyDescent="0.2">
      <c r="A5" s="9">
        <v>2</v>
      </c>
      <c r="B5" s="10" t="s">
        <v>27</v>
      </c>
      <c r="C5" s="10"/>
      <c r="D5" s="12"/>
      <c r="E5" s="28"/>
      <c r="F5" s="31"/>
    </row>
    <row r="6" spans="1:9" s="6" customFormat="1" ht="12.75" x14ac:dyDescent="0.2">
      <c r="A6" s="5">
        <v>3</v>
      </c>
      <c r="B6" s="13" t="s">
        <v>2</v>
      </c>
      <c r="C6" s="14" t="s">
        <v>3</v>
      </c>
      <c r="D6" s="15">
        <v>12000</v>
      </c>
      <c r="E6" s="28">
        <v>12000</v>
      </c>
      <c r="F6" s="31">
        <f>E6/D6</f>
        <v>1</v>
      </c>
    </row>
    <row r="7" spans="1:9" s="6" customFormat="1" ht="12.75" x14ac:dyDescent="0.2">
      <c r="A7" s="5">
        <v>4</v>
      </c>
      <c r="B7" s="13"/>
      <c r="C7" s="14" t="s">
        <v>52</v>
      </c>
      <c r="D7" s="15"/>
      <c r="E7" s="28">
        <f>-512.46+71.66+29.77+2547.9</f>
        <v>2136.87</v>
      </c>
      <c r="F7" s="31"/>
    </row>
    <row r="8" spans="1:9" s="6" customFormat="1" ht="12.75" x14ac:dyDescent="0.2">
      <c r="A8" s="5">
        <v>5</v>
      </c>
      <c r="B8" s="13"/>
      <c r="C8" s="14" t="s">
        <v>51</v>
      </c>
      <c r="D8" s="15">
        <v>8000</v>
      </c>
      <c r="E8" s="28">
        <f>6000+2000</f>
        <v>8000</v>
      </c>
      <c r="F8" s="31">
        <f t="shared" ref="F8:F23" si="0">E8/D8</f>
        <v>1</v>
      </c>
    </row>
    <row r="9" spans="1:9" s="6" customFormat="1" ht="12.75" x14ac:dyDescent="0.2">
      <c r="A9" s="5">
        <v>6</v>
      </c>
      <c r="B9" s="13"/>
      <c r="C9" s="14" t="s">
        <v>4</v>
      </c>
      <c r="D9" s="15">
        <v>50</v>
      </c>
      <c r="E9" s="28">
        <f>132.05+7.07</f>
        <v>139.12</v>
      </c>
      <c r="F9" s="31">
        <f t="shared" si="0"/>
        <v>2.7824</v>
      </c>
    </row>
    <row r="10" spans="1:9" s="6" customFormat="1" ht="12.75" x14ac:dyDescent="0.2">
      <c r="A10" s="9">
        <v>7</v>
      </c>
      <c r="B10" s="13"/>
      <c r="C10" s="14" t="s">
        <v>6</v>
      </c>
      <c r="D10" s="15">
        <v>5930</v>
      </c>
      <c r="E10" s="28">
        <f>14784.7-8000+311+404+1210.73</f>
        <v>8710.43</v>
      </c>
      <c r="F10" s="31">
        <f t="shared" si="0"/>
        <v>1.4688752107925802</v>
      </c>
    </row>
    <row r="11" spans="1:9" s="6" customFormat="1" ht="12.75" x14ac:dyDescent="0.2">
      <c r="A11" s="5">
        <v>8</v>
      </c>
      <c r="B11" s="13"/>
      <c r="C11" s="14" t="s">
        <v>73</v>
      </c>
      <c r="D11" s="15">
        <f>47360/2</f>
        <v>23680</v>
      </c>
      <c r="E11" s="28">
        <f>4450+19455</f>
        <v>23905</v>
      </c>
      <c r="F11" s="31">
        <f t="shared" si="0"/>
        <v>1.0095016891891893</v>
      </c>
    </row>
    <row r="12" spans="1:9" s="6" customFormat="1" ht="12.75" x14ac:dyDescent="0.2">
      <c r="A12" s="5">
        <v>9</v>
      </c>
      <c r="B12" s="13"/>
      <c r="C12" s="14" t="s">
        <v>47</v>
      </c>
      <c r="D12" s="15">
        <v>74507</v>
      </c>
      <c r="E12" s="28">
        <v>66332.25</v>
      </c>
      <c r="F12" s="31">
        <f t="shared" si="0"/>
        <v>0.89028212114297989</v>
      </c>
    </row>
    <row r="13" spans="1:9" s="6" customFormat="1" ht="12.75" x14ac:dyDescent="0.2">
      <c r="A13" s="5">
        <v>10</v>
      </c>
      <c r="B13" s="13"/>
      <c r="C13" s="14" t="s">
        <v>95</v>
      </c>
      <c r="D13" s="15">
        <v>4750</v>
      </c>
      <c r="E13" s="28">
        <v>4750</v>
      </c>
      <c r="F13" s="31">
        <f t="shared" si="0"/>
        <v>1</v>
      </c>
    </row>
    <row r="14" spans="1:9" s="6" customFormat="1" ht="12.75" x14ac:dyDescent="0.2">
      <c r="A14" s="5">
        <v>11</v>
      </c>
      <c r="B14" s="13"/>
      <c r="C14" s="14" t="s">
        <v>96</v>
      </c>
      <c r="D14" s="15">
        <v>2400</v>
      </c>
      <c r="E14" s="28">
        <v>1281.1400000000001</v>
      </c>
      <c r="F14" s="31">
        <f t="shared" si="0"/>
        <v>0.53380833333333333</v>
      </c>
    </row>
    <row r="15" spans="1:9" s="6" customFormat="1" ht="12.75" x14ac:dyDescent="0.2">
      <c r="A15" s="9">
        <v>12</v>
      </c>
      <c r="B15" s="13"/>
      <c r="C15" s="14" t="s">
        <v>101</v>
      </c>
      <c r="D15" s="15">
        <v>36515</v>
      </c>
      <c r="E15" s="28">
        <v>36515</v>
      </c>
      <c r="F15" s="31">
        <f t="shared" si="0"/>
        <v>1</v>
      </c>
    </row>
    <row r="16" spans="1:9" s="6" customFormat="1" ht="12.75" x14ac:dyDescent="0.2">
      <c r="A16" s="5">
        <v>13</v>
      </c>
      <c r="B16" s="6" t="s">
        <v>39</v>
      </c>
      <c r="C16" s="13" t="s">
        <v>39</v>
      </c>
      <c r="D16" s="12">
        <f>SUM(D6:D15)</f>
        <v>167832</v>
      </c>
      <c r="E16" s="34">
        <f>SUM(E6:E15)</f>
        <v>163769.81</v>
      </c>
      <c r="F16" s="32">
        <f>E16/D16</f>
        <v>0.97579609371276033</v>
      </c>
      <c r="H16" s="41"/>
      <c r="I16" s="41"/>
    </row>
    <row r="17" spans="1:8" s="4" customFormat="1" ht="12.75" x14ac:dyDescent="0.2">
      <c r="A17" s="5">
        <v>14</v>
      </c>
      <c r="B17" s="13" t="s">
        <v>37</v>
      </c>
      <c r="C17" s="14" t="s">
        <v>30</v>
      </c>
      <c r="D17" s="15">
        <v>0</v>
      </c>
      <c r="E17" s="28">
        <v>255</v>
      </c>
      <c r="F17" s="31"/>
    </row>
    <row r="18" spans="1:8" s="4" customFormat="1" ht="12.75" x14ac:dyDescent="0.2">
      <c r="A18" s="5">
        <v>15</v>
      </c>
      <c r="B18" s="13"/>
      <c r="C18" s="14" t="s">
        <v>98</v>
      </c>
      <c r="D18" s="15">
        <v>0</v>
      </c>
      <c r="E18" s="28">
        <v>595</v>
      </c>
      <c r="F18" s="31"/>
    </row>
    <row r="19" spans="1:8" s="4" customFormat="1" ht="12.75" x14ac:dyDescent="0.2">
      <c r="A19" s="5">
        <v>16</v>
      </c>
      <c r="B19" s="13"/>
      <c r="C19" s="14" t="s">
        <v>104</v>
      </c>
      <c r="D19" s="15"/>
      <c r="E19" s="28">
        <v>75</v>
      </c>
      <c r="F19" s="31"/>
    </row>
    <row r="20" spans="1:8" s="4" customFormat="1" ht="12.75" x14ac:dyDescent="0.2">
      <c r="A20" s="9">
        <v>17</v>
      </c>
      <c r="B20" s="13"/>
      <c r="C20" s="14" t="s">
        <v>29</v>
      </c>
      <c r="D20" s="15">
        <v>0</v>
      </c>
      <c r="E20" s="28">
        <f>362-75+50+25+30+401</f>
        <v>793</v>
      </c>
      <c r="F20" s="31"/>
    </row>
    <row r="21" spans="1:8" s="6" customFormat="1" ht="12.75" x14ac:dyDescent="0.2">
      <c r="A21" s="5">
        <v>18</v>
      </c>
      <c r="B21" s="13"/>
      <c r="C21" s="14" t="s">
        <v>43</v>
      </c>
      <c r="D21" s="15">
        <v>0</v>
      </c>
      <c r="E21" s="28">
        <v>1500</v>
      </c>
      <c r="F21" s="31"/>
    </row>
    <row r="22" spans="1:8" s="4" customFormat="1" ht="12.75" x14ac:dyDescent="0.2">
      <c r="A22" s="5">
        <v>19</v>
      </c>
      <c r="B22" s="6" t="s">
        <v>39</v>
      </c>
      <c r="C22" s="13" t="s">
        <v>39</v>
      </c>
      <c r="D22" s="12">
        <f>SUM(D17:D21)</f>
        <v>0</v>
      </c>
      <c r="E22" s="34">
        <f>SUM(E17:E21)</f>
        <v>3218</v>
      </c>
      <c r="F22" s="32"/>
    </row>
    <row r="23" spans="1:8" s="6" customFormat="1" ht="12.75" x14ac:dyDescent="0.2">
      <c r="A23" s="5">
        <v>20</v>
      </c>
      <c r="B23" s="10" t="s">
        <v>38</v>
      </c>
      <c r="C23" s="10" t="s">
        <v>38</v>
      </c>
      <c r="D23" s="12">
        <f>D16+D22</f>
        <v>167832</v>
      </c>
      <c r="E23" s="34">
        <f>E16+E22</f>
        <v>166987.81</v>
      </c>
      <c r="F23" s="32">
        <f t="shared" si="0"/>
        <v>0.99497002955336289</v>
      </c>
    </row>
    <row r="24" spans="1:8" s="6" customFormat="1" ht="12.75" x14ac:dyDescent="0.2">
      <c r="A24" s="5">
        <v>21</v>
      </c>
      <c r="B24" s="10"/>
      <c r="C24" s="10"/>
      <c r="D24" s="12"/>
      <c r="E24" s="28"/>
      <c r="F24" s="31"/>
    </row>
    <row r="25" spans="1:8" s="6" customFormat="1" ht="12.75" x14ac:dyDescent="0.2">
      <c r="A25" s="9">
        <v>22</v>
      </c>
      <c r="B25" s="10" t="s">
        <v>31</v>
      </c>
      <c r="C25" s="5"/>
      <c r="D25" s="15"/>
      <c r="E25" s="28"/>
      <c r="F25" s="31"/>
    </row>
    <row r="26" spans="1:8" s="4" customFormat="1" ht="12.75" x14ac:dyDescent="0.2">
      <c r="A26" s="5">
        <v>23</v>
      </c>
      <c r="B26" s="10" t="s">
        <v>0</v>
      </c>
      <c r="C26" s="14" t="s">
        <v>7</v>
      </c>
      <c r="D26" s="15">
        <v>5900</v>
      </c>
      <c r="E26" s="28">
        <v>5849</v>
      </c>
      <c r="F26" s="31">
        <f>E26/D26</f>
        <v>0.9913559322033898</v>
      </c>
    </row>
    <row r="27" spans="1:8" s="4" customFormat="1" ht="12.75" x14ac:dyDescent="0.2">
      <c r="A27" s="5">
        <v>24</v>
      </c>
      <c r="B27" s="10"/>
      <c r="C27" s="14" t="s">
        <v>48</v>
      </c>
      <c r="D27" s="15">
        <v>15300</v>
      </c>
      <c r="E27" s="28">
        <f>12*1275.1</f>
        <v>15301.199999999999</v>
      </c>
      <c r="F27" s="31">
        <f t="shared" ref="F27:F70" si="1">E27/D27</f>
        <v>1.000078431372549</v>
      </c>
    </row>
    <row r="28" spans="1:8" s="6" customFormat="1" ht="12.75" x14ac:dyDescent="0.2">
      <c r="A28" s="5">
        <v>25</v>
      </c>
      <c r="B28" s="10"/>
      <c r="C28" s="14" t="s">
        <v>53</v>
      </c>
      <c r="D28" s="15">
        <v>19700</v>
      </c>
      <c r="E28" s="28">
        <f>26400+410+5+5-0.03</f>
        <v>26819.97</v>
      </c>
      <c r="F28" s="31"/>
    </row>
    <row r="29" spans="1:8" s="4" customFormat="1" ht="12.75" x14ac:dyDescent="0.2">
      <c r="A29" s="5">
        <v>26</v>
      </c>
      <c r="B29" s="10"/>
      <c r="C29" s="14" t="s">
        <v>54</v>
      </c>
      <c r="D29" s="15">
        <v>16815</v>
      </c>
      <c r="E29" s="28">
        <v>2568.2600000000002</v>
      </c>
      <c r="F29" s="31"/>
      <c r="H29" s="81"/>
    </row>
    <row r="30" spans="1:8" s="4" customFormat="1" ht="12.75" x14ac:dyDescent="0.2">
      <c r="A30" s="9">
        <v>27</v>
      </c>
      <c r="B30" s="10"/>
      <c r="C30" s="14" t="s">
        <v>8</v>
      </c>
      <c r="D30" s="15">
        <v>5000</v>
      </c>
      <c r="E30" s="28">
        <v>2195.9699999999998</v>
      </c>
      <c r="F30" s="31">
        <f t="shared" si="1"/>
        <v>0.43919399999999997</v>
      </c>
    </row>
    <row r="31" spans="1:8" s="4" customFormat="1" ht="12.75" x14ac:dyDescent="0.2">
      <c r="A31" s="5">
        <v>28</v>
      </c>
      <c r="B31" s="10"/>
      <c r="C31" s="14" t="s">
        <v>9</v>
      </c>
      <c r="D31" s="15">
        <v>4220</v>
      </c>
      <c r="E31" s="28">
        <v>4549.4399999999996</v>
      </c>
      <c r="F31" s="31">
        <f t="shared" si="1"/>
        <v>1.0780663507109003</v>
      </c>
    </row>
    <row r="32" spans="1:8" s="4" customFormat="1" ht="12.75" x14ac:dyDescent="0.2">
      <c r="A32" s="5">
        <v>29</v>
      </c>
      <c r="B32" s="10"/>
      <c r="C32" s="14" t="s">
        <v>10</v>
      </c>
      <c r="D32" s="15">
        <v>4220</v>
      </c>
      <c r="E32" s="28">
        <v>2523.4499999999998</v>
      </c>
      <c r="F32" s="31">
        <f t="shared" si="1"/>
        <v>0.59797393364928908</v>
      </c>
    </row>
    <row r="33" spans="1:6" s="4" customFormat="1" ht="12.75" x14ac:dyDescent="0.2">
      <c r="A33" s="5">
        <v>30</v>
      </c>
      <c r="B33" s="10"/>
      <c r="C33" s="13" t="s">
        <v>39</v>
      </c>
      <c r="D33" s="12">
        <f>SUM(D26:D32)</f>
        <v>71155</v>
      </c>
      <c r="E33" s="34">
        <f>SUM(E26:E32)</f>
        <v>59807.29</v>
      </c>
      <c r="F33" s="32">
        <f t="shared" si="1"/>
        <v>0.84052125641205822</v>
      </c>
    </row>
    <row r="34" spans="1:6" s="4" customFormat="1" ht="12.75" x14ac:dyDescent="0.2">
      <c r="A34" s="5">
        <v>31</v>
      </c>
      <c r="B34" s="10" t="s">
        <v>1</v>
      </c>
      <c r="C34" s="14" t="s">
        <v>103</v>
      </c>
      <c r="D34" s="15">
        <v>6000</v>
      </c>
      <c r="E34" s="28">
        <v>0</v>
      </c>
      <c r="F34" s="31"/>
    </row>
    <row r="35" spans="1:6" s="4" customFormat="1" ht="12.75" x14ac:dyDescent="0.2">
      <c r="A35" s="9">
        <v>32</v>
      </c>
      <c r="C35" s="14" t="s">
        <v>32</v>
      </c>
      <c r="D35" s="15">
        <v>1000</v>
      </c>
      <c r="E35" s="28">
        <v>0</v>
      </c>
      <c r="F35" s="31">
        <f t="shared" si="1"/>
        <v>0</v>
      </c>
    </row>
    <row r="36" spans="1:6" s="6" customFormat="1" ht="12.75" x14ac:dyDescent="0.2">
      <c r="A36" s="5">
        <v>33</v>
      </c>
      <c r="B36" s="10"/>
      <c r="C36" s="14" t="s">
        <v>11</v>
      </c>
      <c r="D36" s="15">
        <v>0</v>
      </c>
      <c r="E36" s="28">
        <v>0</v>
      </c>
      <c r="F36" s="31"/>
    </row>
    <row r="37" spans="1:6" s="4" customFormat="1" ht="12.75" x14ac:dyDescent="0.2">
      <c r="A37" s="5">
        <v>34</v>
      </c>
      <c r="B37" s="10"/>
      <c r="C37" s="14" t="s">
        <v>12</v>
      </c>
      <c r="D37" s="15">
        <v>3844</v>
      </c>
      <c r="E37" s="28">
        <v>1922</v>
      </c>
      <c r="F37" s="31">
        <f t="shared" si="1"/>
        <v>0.5</v>
      </c>
    </row>
    <row r="38" spans="1:6" s="4" customFormat="1" ht="12.75" x14ac:dyDescent="0.2">
      <c r="A38" s="5">
        <v>35</v>
      </c>
      <c r="B38" s="10"/>
      <c r="C38" s="14" t="s">
        <v>13</v>
      </c>
      <c r="D38" s="15">
        <v>2945</v>
      </c>
      <c r="E38" s="28">
        <v>2656.05</v>
      </c>
      <c r="F38" s="31">
        <f t="shared" si="1"/>
        <v>0.90188455008488966</v>
      </c>
    </row>
    <row r="39" spans="1:6" s="4" customFormat="1" ht="12.75" x14ac:dyDescent="0.2">
      <c r="A39" s="5">
        <v>36</v>
      </c>
      <c r="B39" s="10"/>
      <c r="C39" s="14" t="s">
        <v>14</v>
      </c>
      <c r="D39" s="15">
        <v>11926</v>
      </c>
      <c r="E39" s="28">
        <v>11926.26</v>
      </c>
      <c r="F39" s="31">
        <f t="shared" si="1"/>
        <v>1.0000218011068254</v>
      </c>
    </row>
    <row r="40" spans="1:6" s="4" customFormat="1" ht="12.75" x14ac:dyDescent="0.2">
      <c r="A40" s="9">
        <v>37</v>
      </c>
      <c r="B40" s="10"/>
      <c r="C40" s="14" t="s">
        <v>97</v>
      </c>
      <c r="D40" s="15">
        <v>18000</v>
      </c>
      <c r="E40" s="28">
        <v>19417.97</v>
      </c>
      <c r="F40" s="31">
        <f t="shared" si="1"/>
        <v>1.0787761111111112</v>
      </c>
    </row>
    <row r="41" spans="1:6" s="4" customFormat="1" ht="12.75" x14ac:dyDescent="0.2">
      <c r="A41" s="5">
        <v>38</v>
      </c>
      <c r="B41" s="10"/>
      <c r="C41" s="14" t="s">
        <v>102</v>
      </c>
      <c r="D41" s="44">
        <v>2400</v>
      </c>
      <c r="E41" s="28">
        <v>2400</v>
      </c>
      <c r="F41" s="31"/>
    </row>
    <row r="42" spans="1:6" s="4" customFormat="1" ht="12.75" x14ac:dyDescent="0.2">
      <c r="A42" s="5">
        <v>39</v>
      </c>
      <c r="B42" s="10"/>
      <c r="C42" s="13" t="s">
        <v>39</v>
      </c>
      <c r="D42" s="12">
        <f>SUM(D34:D41)</f>
        <v>46115</v>
      </c>
      <c r="E42" s="34">
        <f>SUM(E34:E41)</f>
        <v>38322.28</v>
      </c>
      <c r="F42" s="32">
        <f t="shared" si="1"/>
        <v>0.83101550471646968</v>
      </c>
    </row>
    <row r="43" spans="1:6" s="4" customFormat="1" ht="12.75" x14ac:dyDescent="0.2">
      <c r="A43" s="5">
        <v>40</v>
      </c>
      <c r="B43" s="10" t="s">
        <v>5</v>
      </c>
      <c r="C43" s="5" t="s">
        <v>40</v>
      </c>
      <c r="D43" s="15">
        <v>50</v>
      </c>
      <c r="E43" s="28">
        <v>50</v>
      </c>
      <c r="F43" s="31">
        <f t="shared" si="1"/>
        <v>1</v>
      </c>
    </row>
    <row r="44" spans="1:6" s="4" customFormat="1" ht="12.75" x14ac:dyDescent="0.2">
      <c r="A44" s="5">
        <v>41</v>
      </c>
      <c r="B44" s="10"/>
      <c r="C44" s="5" t="s">
        <v>15</v>
      </c>
      <c r="D44" s="15">
        <v>100</v>
      </c>
      <c r="E44" s="28">
        <v>1004.99</v>
      </c>
      <c r="F44" s="31">
        <f t="shared" si="1"/>
        <v>10.049900000000001</v>
      </c>
    </row>
    <row r="45" spans="1:6" s="4" customFormat="1" ht="12.75" x14ac:dyDescent="0.2">
      <c r="A45" s="9">
        <v>42</v>
      </c>
      <c r="B45" s="10"/>
      <c r="C45" s="5" t="s">
        <v>41</v>
      </c>
      <c r="D45" s="15">
        <v>68</v>
      </c>
      <c r="E45" s="28">
        <v>66</v>
      </c>
      <c r="F45" s="31">
        <f t="shared" si="1"/>
        <v>0.97058823529411764</v>
      </c>
    </row>
    <row r="46" spans="1:6" s="4" customFormat="1" ht="12.75" x14ac:dyDescent="0.2">
      <c r="A46" s="5">
        <v>43</v>
      </c>
      <c r="B46" s="10"/>
      <c r="C46" s="5" t="s">
        <v>16</v>
      </c>
      <c r="D46" s="15">
        <v>400</v>
      </c>
      <c r="E46" s="28">
        <v>483.13</v>
      </c>
      <c r="F46" s="31">
        <f t="shared" si="1"/>
        <v>1.2078249999999999</v>
      </c>
    </row>
    <row r="47" spans="1:6" s="6" customFormat="1" ht="12.75" x14ac:dyDescent="0.2">
      <c r="A47" s="5">
        <v>44</v>
      </c>
      <c r="B47" s="10"/>
      <c r="C47" s="5" t="s">
        <v>42</v>
      </c>
      <c r="D47" s="15">
        <v>200</v>
      </c>
      <c r="E47" s="28">
        <v>180</v>
      </c>
      <c r="F47" s="31">
        <f t="shared" si="1"/>
        <v>0.9</v>
      </c>
    </row>
    <row r="48" spans="1:6" s="4" customFormat="1" ht="12.75" x14ac:dyDescent="0.2">
      <c r="A48" s="5">
        <v>45</v>
      </c>
      <c r="B48" s="10"/>
      <c r="C48" s="13" t="s">
        <v>39</v>
      </c>
      <c r="D48" s="12">
        <f>SUM(D43:D47)</f>
        <v>818</v>
      </c>
      <c r="E48" s="34">
        <f>SUM(E43:E47)</f>
        <v>1784.12</v>
      </c>
      <c r="F48" s="32">
        <f t="shared" si="1"/>
        <v>2.1810757946210266</v>
      </c>
    </row>
    <row r="49" spans="1:205" s="4" customFormat="1" ht="12.75" x14ac:dyDescent="0.2">
      <c r="A49" s="5">
        <v>46</v>
      </c>
      <c r="B49" s="10" t="s">
        <v>17</v>
      </c>
      <c r="C49" s="14" t="s">
        <v>18</v>
      </c>
      <c r="D49" s="15">
        <v>3000</v>
      </c>
      <c r="E49" s="28">
        <v>3060</v>
      </c>
      <c r="F49" s="31">
        <f t="shared" si="1"/>
        <v>1.02</v>
      </c>
    </row>
    <row r="50" spans="1:205" s="4" customFormat="1" ht="12.75" x14ac:dyDescent="0.2">
      <c r="A50" s="9">
        <v>47</v>
      </c>
      <c r="B50" s="10"/>
      <c r="C50" s="14" t="s">
        <v>33</v>
      </c>
      <c r="D50" s="15">
        <v>500</v>
      </c>
      <c r="E50" s="28">
        <v>420</v>
      </c>
      <c r="F50" s="31">
        <f t="shared" si="1"/>
        <v>0.84</v>
      </c>
    </row>
    <row r="51" spans="1:205" s="4" customFormat="1" ht="12.75" x14ac:dyDescent="0.2">
      <c r="A51" s="5">
        <v>48</v>
      </c>
      <c r="B51" s="10"/>
      <c r="C51" s="14" t="s">
        <v>17</v>
      </c>
      <c r="D51" s="15">
        <v>300</v>
      </c>
      <c r="E51" s="28">
        <f>428.94-75</f>
        <v>353.94</v>
      </c>
      <c r="F51" s="31">
        <f t="shared" si="1"/>
        <v>1.1798</v>
      </c>
    </row>
    <row r="52" spans="1:205" s="4" customFormat="1" ht="12.75" x14ac:dyDescent="0.2">
      <c r="A52" s="5">
        <v>49</v>
      </c>
      <c r="B52" s="10"/>
      <c r="C52" s="14" t="s">
        <v>89</v>
      </c>
      <c r="D52" s="15">
        <v>250</v>
      </c>
      <c r="E52" s="28">
        <v>250</v>
      </c>
      <c r="F52" s="31">
        <f t="shared" si="1"/>
        <v>1</v>
      </c>
    </row>
    <row r="53" spans="1:205" s="4" customFormat="1" ht="12.75" x14ac:dyDescent="0.2">
      <c r="A53" s="5">
        <v>50</v>
      </c>
      <c r="B53" s="10"/>
      <c r="C53" s="14" t="s">
        <v>19</v>
      </c>
      <c r="D53" s="15">
        <v>3000</v>
      </c>
      <c r="E53" s="28">
        <v>2670</v>
      </c>
      <c r="F53" s="31">
        <f t="shared" si="1"/>
        <v>0.89</v>
      </c>
    </row>
    <row r="54" spans="1:205" s="4" customFormat="1" ht="12.75" x14ac:dyDescent="0.2">
      <c r="A54" s="5">
        <v>51</v>
      </c>
      <c r="B54" s="10"/>
      <c r="C54" s="13" t="s">
        <v>39</v>
      </c>
      <c r="D54" s="12">
        <f>SUM(D49:D53)</f>
        <v>7050</v>
      </c>
      <c r="E54" s="34">
        <f t="shared" ref="E54" si="2">SUM(E49:E53)</f>
        <v>6753.9400000000005</v>
      </c>
      <c r="F54" s="32">
        <f t="shared" si="1"/>
        <v>0.95800567375886536</v>
      </c>
    </row>
    <row r="55" spans="1:205" s="4" customFormat="1" ht="12.75" x14ac:dyDescent="0.2">
      <c r="A55" s="9">
        <v>52</v>
      </c>
      <c r="B55" s="10" t="s">
        <v>20</v>
      </c>
      <c r="C55" s="14" t="s">
        <v>34</v>
      </c>
      <c r="D55" s="15">
        <v>550</v>
      </c>
      <c r="E55" s="28">
        <v>571.04</v>
      </c>
      <c r="F55" s="31">
        <f t="shared" si="1"/>
        <v>1.0382545454545453</v>
      </c>
    </row>
    <row r="56" spans="1:205" s="6" customFormat="1" ht="13.5" customHeight="1" x14ac:dyDescent="0.2">
      <c r="A56" s="5">
        <v>53</v>
      </c>
      <c r="B56" s="10"/>
      <c r="C56" s="14" t="s">
        <v>21</v>
      </c>
      <c r="D56" s="15">
        <v>10946</v>
      </c>
      <c r="E56" s="28">
        <v>10946</v>
      </c>
      <c r="F56" s="31">
        <f t="shared" si="1"/>
        <v>1</v>
      </c>
    </row>
    <row r="57" spans="1:205" s="4" customFormat="1" ht="13.5" customHeight="1" x14ac:dyDescent="0.2">
      <c r="A57" s="5">
        <v>54</v>
      </c>
      <c r="B57" s="10"/>
      <c r="C57" s="14" t="s">
        <v>22</v>
      </c>
      <c r="D57" s="15">
        <v>1000</v>
      </c>
      <c r="E57" s="28">
        <v>1000</v>
      </c>
      <c r="F57" s="31">
        <f t="shared" si="1"/>
        <v>1</v>
      </c>
    </row>
    <row r="58" spans="1:205" s="4" customFormat="1" ht="13.5" customHeight="1" x14ac:dyDescent="0.2">
      <c r="A58" s="5">
        <v>55</v>
      </c>
      <c r="B58" s="10"/>
      <c r="C58" s="14" t="s">
        <v>46</v>
      </c>
      <c r="D58" s="15">
        <v>0</v>
      </c>
      <c r="E58" s="28">
        <v>1500</v>
      </c>
      <c r="F58" s="31"/>
    </row>
    <row r="59" spans="1:205" s="4" customFormat="1" ht="13.5" customHeight="1" x14ac:dyDescent="0.2">
      <c r="A59" s="5">
        <v>56</v>
      </c>
      <c r="B59" s="10"/>
      <c r="C59" s="14" t="s">
        <v>45</v>
      </c>
      <c r="D59" s="15">
        <v>0</v>
      </c>
      <c r="E59" s="28">
        <v>688</v>
      </c>
      <c r="F59" s="31"/>
    </row>
    <row r="60" spans="1:205" s="4" customFormat="1" ht="13.5" customHeight="1" x14ac:dyDescent="0.2">
      <c r="A60" s="9">
        <v>57</v>
      </c>
      <c r="B60" s="10"/>
      <c r="C60" s="14" t="s">
        <v>49</v>
      </c>
      <c r="D60" s="15">
        <v>80</v>
      </c>
      <c r="E60" s="28">
        <v>0</v>
      </c>
      <c r="F60" s="31">
        <f t="shared" si="1"/>
        <v>0</v>
      </c>
    </row>
    <row r="61" spans="1:205" s="4" customFormat="1" ht="13.5" customHeight="1" x14ac:dyDescent="0.2">
      <c r="A61" s="5">
        <v>58</v>
      </c>
      <c r="B61" s="10"/>
      <c r="C61" s="13" t="s">
        <v>39</v>
      </c>
      <c r="D61" s="12">
        <f>SUM(D55:D60)</f>
        <v>12576</v>
      </c>
      <c r="E61" s="34">
        <f t="shared" ref="E61" si="3">SUM(E55:E60)</f>
        <v>14705.04</v>
      </c>
      <c r="F61" s="32">
        <f t="shared" si="1"/>
        <v>1.1692938931297712</v>
      </c>
    </row>
    <row r="62" spans="1:205" s="4" customFormat="1" ht="13.5" customHeight="1" x14ac:dyDescent="0.2">
      <c r="A62" s="5">
        <v>59</v>
      </c>
      <c r="B62" s="10" t="s">
        <v>37</v>
      </c>
      <c r="C62" s="14" t="s">
        <v>98</v>
      </c>
      <c r="D62" s="12">
        <v>0</v>
      </c>
      <c r="E62" s="34">
        <v>600</v>
      </c>
      <c r="F62" s="32"/>
    </row>
    <row r="63" spans="1:205" s="4" customFormat="1" ht="13.5" customHeight="1" x14ac:dyDescent="0.2">
      <c r="A63" s="5">
        <v>60</v>
      </c>
      <c r="B63" s="10" t="s">
        <v>23</v>
      </c>
      <c r="C63" s="14" t="s">
        <v>24</v>
      </c>
      <c r="D63" s="15">
        <v>550</v>
      </c>
      <c r="E63" s="28">
        <v>647.37</v>
      </c>
      <c r="F63" s="31">
        <f t="shared" si="1"/>
        <v>1.1770363636363637</v>
      </c>
    </row>
    <row r="64" spans="1:205" s="6" customFormat="1" ht="13.5" customHeight="1" x14ac:dyDescent="0.2">
      <c r="A64" s="5">
        <v>61</v>
      </c>
      <c r="B64" s="10"/>
      <c r="C64" s="14" t="s">
        <v>25</v>
      </c>
      <c r="D64" s="15">
        <v>1200</v>
      </c>
      <c r="E64" s="28">
        <v>1225</v>
      </c>
      <c r="F64" s="31">
        <f t="shared" si="1"/>
        <v>1.0208333333333333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</row>
    <row r="65" spans="1:205" s="6" customFormat="1" ht="13.5" customHeight="1" x14ac:dyDescent="0.2">
      <c r="A65" s="9">
        <v>62</v>
      </c>
      <c r="B65" s="10"/>
      <c r="C65" s="14" t="s">
        <v>35</v>
      </c>
      <c r="D65" s="15">
        <v>100</v>
      </c>
      <c r="E65" s="28">
        <v>101.95</v>
      </c>
      <c r="F65" s="31">
        <f t="shared" si="1"/>
        <v>1.0195000000000001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</row>
    <row r="66" spans="1:205" s="4" customFormat="1" ht="13.5" customHeight="1" x14ac:dyDescent="0.2">
      <c r="A66" s="5">
        <v>63</v>
      </c>
      <c r="B66" s="10"/>
      <c r="C66" s="14" t="s">
        <v>50</v>
      </c>
      <c r="D66" s="15">
        <v>100</v>
      </c>
      <c r="E66" s="28">
        <v>0</v>
      </c>
      <c r="F66" s="31">
        <f t="shared" si="1"/>
        <v>0</v>
      </c>
    </row>
    <row r="67" spans="1:205" s="4" customFormat="1" ht="13.5" customHeight="1" x14ac:dyDescent="0.2">
      <c r="A67" s="5">
        <v>64</v>
      </c>
      <c r="B67" s="10"/>
      <c r="C67" s="14" t="s">
        <v>30</v>
      </c>
      <c r="D67" s="15">
        <v>0</v>
      </c>
      <c r="E67" s="28">
        <v>104.75</v>
      </c>
      <c r="F67" s="31"/>
    </row>
    <row r="68" spans="1:205" s="4" customFormat="1" ht="13.5" customHeight="1" x14ac:dyDescent="0.2">
      <c r="A68" s="5">
        <v>65</v>
      </c>
      <c r="B68" s="10"/>
      <c r="C68" s="14" t="s">
        <v>23</v>
      </c>
      <c r="D68" s="15">
        <v>100</v>
      </c>
      <c r="E68" s="28">
        <v>69.97</v>
      </c>
      <c r="F68" s="31">
        <f t="shared" si="1"/>
        <v>0.69969999999999999</v>
      </c>
    </row>
    <row r="69" spans="1:205" s="4" customFormat="1" ht="13.5" customHeight="1" x14ac:dyDescent="0.2">
      <c r="A69" s="5">
        <v>66</v>
      </c>
      <c r="B69" s="10"/>
      <c r="C69" s="13" t="s">
        <v>39</v>
      </c>
      <c r="D69" s="12">
        <f>SUM(D63:D68)</f>
        <v>2050</v>
      </c>
      <c r="E69" s="34">
        <f>SUM(E63:E68)</f>
        <v>2149.0399999999995</v>
      </c>
      <c r="F69" s="32">
        <f t="shared" si="1"/>
        <v>1.048312195121951</v>
      </c>
    </row>
    <row r="70" spans="1:205" s="4" customFormat="1" ht="13.5" customHeight="1" x14ac:dyDescent="0.2">
      <c r="A70" s="9">
        <v>67</v>
      </c>
      <c r="B70" s="10" t="s">
        <v>26</v>
      </c>
      <c r="C70" s="17"/>
      <c r="D70" s="12">
        <f>D33+D42+D48+D54+D61+D69+D62</f>
        <v>139764</v>
      </c>
      <c r="E70" s="34">
        <f>E33+E42+E48+E54+E61+E62+E69</f>
        <v>124121.71</v>
      </c>
      <c r="F70" s="32">
        <f t="shared" si="1"/>
        <v>0.88808069316848404</v>
      </c>
    </row>
    <row r="71" spans="1:205" s="4" customFormat="1" ht="13.5" customHeight="1" x14ac:dyDescent="0.2">
      <c r="A71" s="5">
        <v>68</v>
      </c>
      <c r="B71" s="10" t="s">
        <v>36</v>
      </c>
      <c r="C71" s="10"/>
      <c r="D71" s="12">
        <f>D23-D70</f>
        <v>28068</v>
      </c>
      <c r="E71" s="34">
        <f>E23-E70</f>
        <v>42866.099999999991</v>
      </c>
      <c r="F71" s="32"/>
    </row>
    <row r="72" spans="1:205" s="3" customFormat="1" ht="13.5" customHeight="1" x14ac:dyDescent="0.2">
      <c r="A72" s="5"/>
      <c r="B72" s="18"/>
      <c r="C72" s="1"/>
      <c r="D72" s="19"/>
      <c r="E72" s="30"/>
      <c r="F72" s="7"/>
    </row>
    <row r="73" spans="1:205" s="3" customFormat="1" ht="15.75" x14ac:dyDescent="0.2">
      <c r="A73" s="5"/>
      <c r="B73" s="116"/>
      <c r="C73" s="116"/>
      <c r="D73" s="116"/>
      <c r="E73" s="2"/>
      <c r="F73" s="7"/>
    </row>
    <row r="74" spans="1:205" s="3" customFormat="1" ht="13.5" customHeight="1" x14ac:dyDescent="0.2">
      <c r="A74" s="5"/>
      <c r="B74" s="18"/>
      <c r="C74" s="1"/>
      <c r="D74" s="19"/>
      <c r="E74" s="2"/>
      <c r="F74" s="7"/>
    </row>
    <row r="75" spans="1:205" s="3" customFormat="1" ht="13.5" customHeight="1" x14ac:dyDescent="0.2">
      <c r="A75" s="5"/>
      <c r="B75" s="18"/>
      <c r="C75" s="1"/>
      <c r="D75" s="19"/>
      <c r="E75" s="2"/>
      <c r="F75" s="7"/>
    </row>
    <row r="76" spans="1:205" s="3" customFormat="1" ht="13.5" customHeight="1" x14ac:dyDescent="0.2">
      <c r="A76" s="5"/>
      <c r="B76" s="18"/>
      <c r="C76" s="1"/>
      <c r="D76" s="20"/>
      <c r="E76" s="2"/>
      <c r="F76" s="7"/>
    </row>
    <row r="77" spans="1:205" s="3" customFormat="1" ht="13.5" customHeight="1" x14ac:dyDescent="0.2">
      <c r="A77" s="5"/>
      <c r="B77" s="18"/>
      <c r="C77" s="1"/>
      <c r="D77" s="20"/>
      <c r="E77" s="2"/>
      <c r="F77" s="7"/>
    </row>
    <row r="78" spans="1:205" s="3" customFormat="1" ht="13.5" customHeight="1" x14ac:dyDescent="0.2">
      <c r="A78" s="5"/>
      <c r="B78" s="18"/>
      <c r="C78" s="1"/>
      <c r="D78" s="20"/>
      <c r="E78" s="2"/>
      <c r="F78" s="7"/>
    </row>
    <row r="79" spans="1:205" s="3" customFormat="1" ht="13.5" customHeight="1" x14ac:dyDescent="0.2">
      <c r="A79" s="5"/>
      <c r="B79" s="18"/>
      <c r="C79" s="1"/>
      <c r="D79" s="20"/>
      <c r="E79" s="2"/>
      <c r="F79" s="7"/>
    </row>
    <row r="80" spans="1:205" s="3" customFormat="1" ht="13.5" customHeight="1" x14ac:dyDescent="0.2">
      <c r="A80" s="5"/>
      <c r="B80" s="18"/>
      <c r="C80" s="1"/>
      <c r="D80" s="20"/>
      <c r="E80" s="2"/>
      <c r="F80" s="7"/>
    </row>
    <row r="81" spans="1:6" s="3" customFormat="1" ht="13.5" customHeight="1" x14ac:dyDescent="0.2">
      <c r="A81" s="5"/>
      <c r="B81" s="18"/>
      <c r="C81" s="1"/>
      <c r="D81" s="20"/>
      <c r="E81" s="2"/>
      <c r="F81" s="7"/>
    </row>
    <row r="82" spans="1:6" s="3" customFormat="1" ht="13.5" customHeight="1" x14ac:dyDescent="0.2">
      <c r="A82" s="5"/>
      <c r="B82" s="18"/>
      <c r="C82" s="1"/>
      <c r="D82" s="20"/>
      <c r="E82" s="2"/>
      <c r="F82" s="7"/>
    </row>
    <row r="83" spans="1:6" s="3" customFormat="1" ht="13.5" customHeight="1" x14ac:dyDescent="0.2">
      <c r="A83" s="5"/>
      <c r="B83" s="18"/>
      <c r="C83" s="1"/>
      <c r="D83" s="20"/>
      <c r="E83" s="2"/>
      <c r="F83" s="7"/>
    </row>
    <row r="84" spans="1:6" s="3" customFormat="1" ht="13.5" customHeight="1" x14ac:dyDescent="0.2">
      <c r="A84" s="5"/>
      <c r="B84" s="18"/>
      <c r="C84" s="1"/>
      <c r="D84" s="20"/>
      <c r="E84" s="2"/>
      <c r="F84" s="7"/>
    </row>
  </sheetData>
  <sortState ref="C19:D25">
    <sortCondition ref="C19"/>
  </sortState>
  <mergeCells count="4">
    <mergeCell ref="B73:D73"/>
    <mergeCell ref="A3:F3"/>
    <mergeCell ref="A1:F1"/>
    <mergeCell ref="A2:F2"/>
  </mergeCells>
  <printOptions horizontalCentered="1" gridLines="1"/>
  <pageMargins left="0.25" right="0.25" top="0.75" bottom="0.75" header="0.3" footer="0.3"/>
  <pageSetup scale="75" orientation="portrait" horizontalDpi="300" verticalDpi="300" r:id="rId1"/>
  <ignoredErrors>
    <ignoredError sqref="D69:E6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opLeftCell="A4" zoomScale="130" zoomScaleNormal="130" workbookViewId="0">
      <selection sqref="A1:D1"/>
    </sheetView>
  </sheetViews>
  <sheetFormatPr defaultRowHeight="15" x14ac:dyDescent="0.25"/>
  <cols>
    <col min="1" max="1" width="3.5703125" style="53" customWidth="1"/>
    <col min="2" max="2" width="21.140625" style="42" customWidth="1"/>
    <col min="3" max="3" width="34.7109375" style="42" customWidth="1"/>
    <col min="4" max="5" width="14.7109375" style="42" customWidth="1"/>
    <col min="6" max="16384" width="9.140625" style="42"/>
  </cols>
  <sheetData>
    <row r="1" spans="1:5" s="48" customFormat="1" ht="20.25" customHeight="1" x14ac:dyDescent="0.25">
      <c r="A1" s="119" t="s">
        <v>63</v>
      </c>
      <c r="B1" s="119"/>
      <c r="C1" s="119"/>
      <c r="D1" s="119"/>
      <c r="E1" s="82"/>
    </row>
    <row r="2" spans="1:5" s="49" customFormat="1" ht="20.25" customHeight="1" x14ac:dyDescent="0.35">
      <c r="A2" s="119" t="s">
        <v>64</v>
      </c>
      <c r="B2" s="119"/>
      <c r="C2" s="119"/>
      <c r="D2" s="119"/>
      <c r="E2" s="82"/>
    </row>
    <row r="3" spans="1:5" s="49" customFormat="1" ht="20.25" customHeight="1" x14ac:dyDescent="0.35">
      <c r="A3" s="120">
        <f>'Date Reference'!B1</f>
        <v>42705</v>
      </c>
      <c r="B3" s="120"/>
      <c r="C3" s="120"/>
      <c r="D3" s="120"/>
      <c r="E3" s="83"/>
    </row>
    <row r="4" spans="1:5" s="50" customFormat="1" x14ac:dyDescent="0.25">
      <c r="A4" s="5">
        <v>1</v>
      </c>
      <c r="B4" s="6"/>
      <c r="C4" s="6" t="s">
        <v>28</v>
      </c>
      <c r="D4" s="45">
        <f>'Date Reference'!B1</f>
        <v>42705</v>
      </c>
    </row>
    <row r="5" spans="1:5" x14ac:dyDescent="0.25">
      <c r="A5" s="5">
        <v>2</v>
      </c>
      <c r="B5" s="10" t="s">
        <v>27</v>
      </c>
      <c r="C5" s="10"/>
      <c r="D5" s="28"/>
    </row>
    <row r="6" spans="1:5" x14ac:dyDescent="0.25">
      <c r="A6" s="5">
        <v>3</v>
      </c>
      <c r="B6" s="13" t="s">
        <v>2</v>
      </c>
      <c r="C6" s="14" t="s">
        <v>3</v>
      </c>
      <c r="D6" s="28">
        <v>1000</v>
      </c>
    </row>
    <row r="7" spans="1:5" x14ac:dyDescent="0.25">
      <c r="A7" s="5">
        <v>4</v>
      </c>
      <c r="B7" s="13"/>
      <c r="C7" s="14" t="s">
        <v>123</v>
      </c>
      <c r="D7" s="28">
        <v>77.61</v>
      </c>
    </row>
    <row r="8" spans="1:5" x14ac:dyDescent="0.25">
      <c r="A8" s="5">
        <v>5</v>
      </c>
      <c r="B8" s="13"/>
      <c r="C8" s="14" t="s">
        <v>4</v>
      </c>
      <c r="D8" s="28">
        <v>80.680000000000007</v>
      </c>
    </row>
    <row r="9" spans="1:5" x14ac:dyDescent="0.25">
      <c r="A9" s="5">
        <v>6</v>
      </c>
      <c r="B9" s="13"/>
      <c r="C9" s="14" t="s">
        <v>6</v>
      </c>
      <c r="D9" s="28">
        <v>1119.3399999999999</v>
      </c>
    </row>
    <row r="10" spans="1:5" x14ac:dyDescent="0.25">
      <c r="A10" s="5">
        <v>7</v>
      </c>
      <c r="B10" s="13"/>
      <c r="C10" s="14" t="s">
        <v>73</v>
      </c>
      <c r="D10" s="28">
        <v>4055</v>
      </c>
    </row>
    <row r="11" spans="1:5" x14ac:dyDescent="0.25">
      <c r="A11" s="5">
        <v>8</v>
      </c>
      <c r="B11" s="13"/>
      <c r="C11" s="14" t="s">
        <v>110</v>
      </c>
      <c r="D11" s="28">
        <f>1210.73+25</f>
        <v>1235.73</v>
      </c>
    </row>
    <row r="12" spans="1:5" x14ac:dyDescent="0.25">
      <c r="A12" s="5">
        <v>9</v>
      </c>
      <c r="B12" s="13"/>
      <c r="C12" s="14" t="s">
        <v>47</v>
      </c>
      <c r="D12" s="28">
        <v>5637</v>
      </c>
    </row>
    <row r="13" spans="1:5" x14ac:dyDescent="0.25">
      <c r="A13" s="5">
        <v>10</v>
      </c>
      <c r="B13" s="13"/>
      <c r="C13" s="14" t="s">
        <v>108</v>
      </c>
      <c r="D13" s="28">
        <v>500</v>
      </c>
    </row>
    <row r="14" spans="1:5" x14ac:dyDescent="0.25">
      <c r="A14" s="5">
        <v>11</v>
      </c>
      <c r="B14" s="13"/>
      <c r="C14" s="14" t="s">
        <v>96</v>
      </c>
      <c r="D14" s="28">
        <v>152.66999999999999</v>
      </c>
    </row>
    <row r="15" spans="1:5" x14ac:dyDescent="0.25">
      <c r="A15" s="5">
        <v>12</v>
      </c>
      <c r="B15" s="10" t="s">
        <v>39</v>
      </c>
      <c r="C15" s="13" t="s">
        <v>39</v>
      </c>
      <c r="D15" s="34">
        <f>SUM(D6:D14)</f>
        <v>13858.03</v>
      </c>
    </row>
    <row r="16" spans="1:5" x14ac:dyDescent="0.25">
      <c r="A16" s="5">
        <v>13</v>
      </c>
      <c r="B16" s="10"/>
      <c r="C16" s="14" t="s">
        <v>30</v>
      </c>
      <c r="D16" s="28">
        <v>5</v>
      </c>
    </row>
    <row r="17" spans="1:4" x14ac:dyDescent="0.25">
      <c r="A17" s="5">
        <v>14</v>
      </c>
      <c r="B17" s="10"/>
      <c r="C17" s="14" t="s">
        <v>125</v>
      </c>
      <c r="D17" s="28">
        <v>20</v>
      </c>
    </row>
    <row r="18" spans="1:4" x14ac:dyDescent="0.25">
      <c r="A18" s="5">
        <v>15</v>
      </c>
      <c r="B18" s="10" t="s">
        <v>39</v>
      </c>
      <c r="C18" s="13" t="s">
        <v>39</v>
      </c>
      <c r="D18" s="34">
        <f>SUM(D16:D17)</f>
        <v>25</v>
      </c>
    </row>
    <row r="19" spans="1:4" x14ac:dyDescent="0.25">
      <c r="A19" s="5">
        <v>16</v>
      </c>
      <c r="B19" s="10" t="s">
        <v>38</v>
      </c>
      <c r="C19" s="10" t="s">
        <v>38</v>
      </c>
      <c r="D19" s="34">
        <f>D15+D18</f>
        <v>13883.03</v>
      </c>
    </row>
    <row r="20" spans="1:4" x14ac:dyDescent="0.25">
      <c r="A20" s="5">
        <v>17</v>
      </c>
      <c r="B20" s="16"/>
      <c r="C20" s="16"/>
      <c r="D20" s="28"/>
    </row>
    <row r="21" spans="1:4" x14ac:dyDescent="0.25">
      <c r="A21" s="5">
        <v>18</v>
      </c>
      <c r="B21" s="10" t="s">
        <v>31</v>
      </c>
      <c r="C21" s="5"/>
      <c r="D21" s="29"/>
    </row>
    <row r="22" spans="1:4" x14ac:dyDescent="0.25">
      <c r="A22" s="5">
        <v>19</v>
      </c>
      <c r="B22" s="10" t="s">
        <v>0</v>
      </c>
      <c r="C22" s="14" t="s">
        <v>109</v>
      </c>
      <c r="D22" s="28">
        <v>623.66999999999996</v>
      </c>
    </row>
    <row r="23" spans="1:4" x14ac:dyDescent="0.25">
      <c r="A23" s="5">
        <v>20</v>
      </c>
      <c r="B23" s="10"/>
      <c r="C23" s="14" t="s">
        <v>48</v>
      </c>
      <c r="D23" s="28">
        <v>1275.0999999999999</v>
      </c>
    </row>
    <row r="24" spans="1:4" x14ac:dyDescent="0.25">
      <c r="A24" s="5">
        <v>21</v>
      </c>
      <c r="B24" s="10"/>
      <c r="C24" s="14" t="s">
        <v>9</v>
      </c>
      <c r="D24" s="28">
        <v>376.3</v>
      </c>
    </row>
    <row r="25" spans="1:4" x14ac:dyDescent="0.25">
      <c r="A25" s="5">
        <v>22</v>
      </c>
      <c r="B25" s="10"/>
      <c r="C25" s="14" t="s">
        <v>10</v>
      </c>
      <c r="D25" s="28">
        <v>150.66</v>
      </c>
    </row>
    <row r="26" spans="1:4" x14ac:dyDescent="0.25">
      <c r="A26" s="5">
        <v>23</v>
      </c>
      <c r="B26" s="10"/>
      <c r="C26" s="13" t="s">
        <v>39</v>
      </c>
      <c r="D26" s="34">
        <f>SUM(D22:D25)</f>
        <v>2425.73</v>
      </c>
    </row>
    <row r="27" spans="1:4" x14ac:dyDescent="0.25">
      <c r="A27" s="5">
        <v>24</v>
      </c>
      <c r="B27" s="10" t="s">
        <v>1</v>
      </c>
      <c r="C27" s="14" t="s">
        <v>97</v>
      </c>
      <c r="D27" s="28">
        <v>2256.5</v>
      </c>
    </row>
    <row r="28" spans="1:4" x14ac:dyDescent="0.25">
      <c r="A28" s="5">
        <v>25</v>
      </c>
      <c r="B28" s="10"/>
      <c r="C28" s="13" t="s">
        <v>39</v>
      </c>
      <c r="D28" s="34">
        <f>SUM(D27:D27)</f>
        <v>2256.5</v>
      </c>
    </row>
    <row r="29" spans="1:4" x14ac:dyDescent="0.25">
      <c r="A29" s="5">
        <v>26</v>
      </c>
      <c r="B29" s="10" t="s">
        <v>15</v>
      </c>
      <c r="C29" s="14" t="s">
        <v>15</v>
      </c>
      <c r="D29" s="28">
        <v>636.96</v>
      </c>
    </row>
    <row r="30" spans="1:4" x14ac:dyDescent="0.25">
      <c r="A30" s="5">
        <v>27</v>
      </c>
      <c r="B30" s="10"/>
      <c r="C30" s="13" t="s">
        <v>39</v>
      </c>
      <c r="D30" s="34">
        <f>SUM(D29:D29)</f>
        <v>636.96</v>
      </c>
    </row>
    <row r="31" spans="1:4" x14ac:dyDescent="0.25">
      <c r="A31" s="5">
        <v>28</v>
      </c>
      <c r="B31" s="10" t="s">
        <v>17</v>
      </c>
      <c r="C31" s="14" t="s">
        <v>122</v>
      </c>
      <c r="D31" s="28">
        <v>250</v>
      </c>
    </row>
    <row r="32" spans="1:4" x14ac:dyDescent="0.25">
      <c r="A32" s="5">
        <v>29</v>
      </c>
      <c r="B32" s="10"/>
      <c r="C32" s="14" t="s">
        <v>33</v>
      </c>
      <c r="D32" s="28">
        <v>210</v>
      </c>
    </row>
    <row r="33" spans="1:6" x14ac:dyDescent="0.25">
      <c r="A33" s="5">
        <v>30</v>
      </c>
      <c r="B33" s="10"/>
      <c r="C33" s="14" t="s">
        <v>17</v>
      </c>
      <c r="D33" s="28">
        <v>222.7</v>
      </c>
    </row>
    <row r="34" spans="1:6" x14ac:dyDescent="0.25">
      <c r="A34" s="5">
        <v>31</v>
      </c>
      <c r="B34" s="10"/>
      <c r="C34" s="14" t="s">
        <v>19</v>
      </c>
      <c r="D34" s="28">
        <v>240</v>
      </c>
    </row>
    <row r="35" spans="1:6" x14ac:dyDescent="0.25">
      <c r="A35" s="5">
        <v>32</v>
      </c>
      <c r="B35" s="10"/>
      <c r="C35" s="13" t="s">
        <v>39</v>
      </c>
      <c r="D35" s="34">
        <f>SUM(D31:D34)</f>
        <v>922.7</v>
      </c>
    </row>
    <row r="36" spans="1:6" x14ac:dyDescent="0.25">
      <c r="A36" s="5">
        <v>33</v>
      </c>
      <c r="B36" s="10" t="s">
        <v>20</v>
      </c>
      <c r="C36" s="14" t="s">
        <v>21</v>
      </c>
      <c r="D36" s="28">
        <v>912</v>
      </c>
    </row>
    <row r="37" spans="1:6" x14ac:dyDescent="0.25">
      <c r="A37" s="5">
        <v>34</v>
      </c>
      <c r="B37" s="10"/>
      <c r="C37" s="14" t="s">
        <v>124</v>
      </c>
      <c r="D37" s="28">
        <v>1000</v>
      </c>
    </row>
    <row r="38" spans="1:6" x14ac:dyDescent="0.25">
      <c r="A38" s="5">
        <v>35</v>
      </c>
      <c r="B38" s="10"/>
      <c r="C38" s="14" t="s">
        <v>29</v>
      </c>
      <c r="D38" s="28">
        <v>170</v>
      </c>
    </row>
    <row r="39" spans="1:6" x14ac:dyDescent="0.25">
      <c r="A39" s="5">
        <v>36</v>
      </c>
      <c r="B39" s="10"/>
      <c r="C39" s="14" t="s">
        <v>43</v>
      </c>
      <c r="D39" s="28">
        <v>250</v>
      </c>
    </row>
    <row r="40" spans="1:6" x14ac:dyDescent="0.25">
      <c r="A40" s="5">
        <v>37</v>
      </c>
      <c r="B40" s="10"/>
      <c r="C40" s="13" t="s">
        <v>39</v>
      </c>
      <c r="D40" s="34">
        <f>SUM(D36:D39)</f>
        <v>2332</v>
      </c>
    </row>
    <row r="41" spans="1:6" x14ac:dyDescent="0.25">
      <c r="A41" s="5">
        <v>38</v>
      </c>
      <c r="B41" s="10" t="s">
        <v>23</v>
      </c>
      <c r="C41" s="14" t="s">
        <v>25</v>
      </c>
      <c r="D41" s="28">
        <v>75</v>
      </c>
    </row>
    <row r="42" spans="1:6" x14ac:dyDescent="0.25">
      <c r="A42" s="5">
        <v>39</v>
      </c>
      <c r="B42" s="10"/>
      <c r="C42" s="13" t="s">
        <v>39</v>
      </c>
      <c r="D42" s="34">
        <f>SUM(D41:D41)</f>
        <v>75</v>
      </c>
    </row>
    <row r="43" spans="1:6" x14ac:dyDescent="0.25">
      <c r="A43" s="5">
        <v>40</v>
      </c>
      <c r="B43" s="10" t="s">
        <v>26</v>
      </c>
      <c r="C43" s="51"/>
      <c r="D43" s="34">
        <f>D26+D28+D35+D40+D42+D30</f>
        <v>8648.89</v>
      </c>
      <c r="F43" s="52"/>
    </row>
    <row r="44" spans="1:6" x14ac:dyDescent="0.25">
      <c r="A44" s="5">
        <v>41</v>
      </c>
      <c r="B44" s="10" t="s">
        <v>36</v>
      </c>
      <c r="C44" s="10"/>
      <c r="D44" s="34">
        <f>D19-D43</f>
        <v>5234.1400000000012</v>
      </c>
    </row>
  </sheetData>
  <mergeCells count="3">
    <mergeCell ref="A1:D1"/>
    <mergeCell ref="A2:D2"/>
    <mergeCell ref="A3:D3"/>
  </mergeCells>
  <printOptions horizontalCentered="1" gridLines="1"/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sqref="A1:G1"/>
    </sheetView>
  </sheetViews>
  <sheetFormatPr defaultRowHeight="15" x14ac:dyDescent="0.25"/>
  <cols>
    <col min="1" max="1" width="15" style="33" customWidth="1"/>
    <col min="2" max="2" width="13.7109375" style="33" customWidth="1"/>
    <col min="3" max="3" width="10" style="33" bestFit="1" customWidth="1"/>
    <col min="4" max="4" width="39.5703125" style="33" bestFit="1" customWidth="1"/>
    <col min="5" max="5" width="29.7109375" style="33" bestFit="1" customWidth="1"/>
    <col min="6" max="6" width="46" style="33" customWidth="1"/>
    <col min="7" max="7" width="16.42578125" style="33" customWidth="1"/>
    <col min="8" max="8" width="14.140625" style="47" customWidth="1"/>
    <col min="9" max="9" width="8.85546875" style="38" bestFit="1" customWidth="1"/>
    <col min="10" max="10" width="10.140625" bestFit="1" customWidth="1"/>
  </cols>
  <sheetData>
    <row r="1" spans="1:9" s="39" customFormat="1" ht="20.25" customHeight="1" x14ac:dyDescent="0.25">
      <c r="A1" s="118" t="s">
        <v>63</v>
      </c>
      <c r="B1" s="118"/>
      <c r="C1" s="118"/>
      <c r="D1" s="118"/>
      <c r="E1" s="118"/>
      <c r="F1" s="118"/>
      <c r="G1" s="118"/>
      <c r="H1" s="46"/>
      <c r="I1" s="35"/>
    </row>
    <row r="2" spans="1:9" s="40" customFormat="1" ht="20.25" customHeight="1" x14ac:dyDescent="0.35">
      <c r="A2" s="118" t="s">
        <v>66</v>
      </c>
      <c r="B2" s="118"/>
      <c r="C2" s="118"/>
      <c r="D2" s="118"/>
      <c r="E2" s="118"/>
      <c r="F2" s="118"/>
      <c r="G2" s="118"/>
      <c r="H2" s="46"/>
      <c r="I2" s="35"/>
    </row>
    <row r="3" spans="1:9" s="56" customFormat="1" ht="20.25" customHeight="1" x14ac:dyDescent="0.35">
      <c r="A3" s="120">
        <f>'Date Reference'!B3</f>
        <v>42705</v>
      </c>
      <c r="B3" s="120"/>
      <c r="C3" s="120"/>
      <c r="D3" s="120"/>
      <c r="E3" s="120"/>
      <c r="F3" s="120"/>
      <c r="G3" s="120"/>
      <c r="H3" s="54"/>
      <c r="I3" s="55"/>
    </row>
    <row r="4" spans="1:9" x14ac:dyDescent="0.25">
      <c r="A4" s="75" t="s">
        <v>67</v>
      </c>
      <c r="B4" s="57" t="s">
        <v>74</v>
      </c>
      <c r="C4" s="75" t="s">
        <v>75</v>
      </c>
      <c r="D4" s="57" t="s">
        <v>76</v>
      </c>
      <c r="E4" s="77" t="s">
        <v>77</v>
      </c>
      <c r="F4" s="58" t="s">
        <v>28</v>
      </c>
      <c r="G4" s="57" t="s">
        <v>78</v>
      </c>
      <c r="H4" s="36"/>
      <c r="I4"/>
    </row>
    <row r="5" spans="1:9" x14ac:dyDescent="0.25">
      <c r="A5" s="37">
        <v>42705</v>
      </c>
      <c r="B5" s="76" t="s">
        <v>82</v>
      </c>
      <c r="C5" s="33">
        <v>17276</v>
      </c>
      <c r="D5" s="76" t="s">
        <v>90</v>
      </c>
      <c r="E5" s="33" t="s">
        <v>126</v>
      </c>
      <c r="F5" s="76" t="s">
        <v>115</v>
      </c>
      <c r="G5" s="79">
        <v>-75</v>
      </c>
      <c r="H5"/>
      <c r="I5"/>
    </row>
    <row r="6" spans="1:9" x14ac:dyDescent="0.25">
      <c r="A6" s="37">
        <v>42705</v>
      </c>
      <c r="B6" s="76" t="s">
        <v>82</v>
      </c>
      <c r="C6" s="33">
        <v>17277</v>
      </c>
      <c r="D6" s="76" t="s">
        <v>127</v>
      </c>
      <c r="F6" s="76" t="s">
        <v>128</v>
      </c>
      <c r="G6" s="79">
        <v>-210</v>
      </c>
      <c r="H6"/>
      <c r="I6"/>
    </row>
    <row r="7" spans="1:9" x14ac:dyDescent="0.25">
      <c r="A7" s="37">
        <v>42705</v>
      </c>
      <c r="B7" s="76" t="s">
        <v>82</v>
      </c>
      <c r="C7" s="33">
        <v>17282</v>
      </c>
      <c r="D7" s="76" t="s">
        <v>129</v>
      </c>
      <c r="E7" s="78">
        <v>43045</v>
      </c>
      <c r="F7" s="76" t="s">
        <v>117</v>
      </c>
      <c r="G7" s="79">
        <v>-60</v>
      </c>
      <c r="H7"/>
      <c r="I7"/>
    </row>
    <row r="8" spans="1:9" x14ac:dyDescent="0.25">
      <c r="A8" s="37">
        <v>42705</v>
      </c>
      <c r="B8" s="76" t="s">
        <v>82</v>
      </c>
      <c r="C8" s="33">
        <v>17283</v>
      </c>
      <c r="D8" s="76" t="s">
        <v>118</v>
      </c>
      <c r="E8" s="78">
        <v>43059</v>
      </c>
      <c r="F8" s="76" t="s">
        <v>117</v>
      </c>
      <c r="G8" s="79">
        <v>-60</v>
      </c>
      <c r="H8"/>
      <c r="I8"/>
    </row>
    <row r="9" spans="1:9" x14ac:dyDescent="0.25">
      <c r="A9" s="37">
        <v>42705</v>
      </c>
      <c r="B9" s="76" t="s">
        <v>82</v>
      </c>
      <c r="C9" s="33">
        <v>17284</v>
      </c>
      <c r="D9" s="76" t="s">
        <v>130</v>
      </c>
      <c r="E9" s="78">
        <v>43052</v>
      </c>
      <c r="F9" s="76" t="s">
        <v>117</v>
      </c>
      <c r="G9" s="79">
        <v>-60</v>
      </c>
      <c r="H9"/>
      <c r="I9"/>
    </row>
    <row r="10" spans="1:9" x14ac:dyDescent="0.25">
      <c r="A10" s="37">
        <v>42705</v>
      </c>
      <c r="B10" s="76" t="s">
        <v>82</v>
      </c>
      <c r="C10" s="33">
        <v>17279</v>
      </c>
      <c r="D10" s="76" t="s">
        <v>131</v>
      </c>
      <c r="F10" s="76" t="s">
        <v>132</v>
      </c>
      <c r="G10" s="79">
        <v>-170</v>
      </c>
      <c r="H10"/>
      <c r="I10"/>
    </row>
    <row r="11" spans="1:9" x14ac:dyDescent="0.25">
      <c r="A11" s="37">
        <v>42705</v>
      </c>
      <c r="B11" s="76" t="s">
        <v>82</v>
      </c>
      <c r="C11" s="33">
        <v>17280</v>
      </c>
      <c r="D11" s="76" t="s">
        <v>91</v>
      </c>
      <c r="F11" s="76" t="s">
        <v>113</v>
      </c>
      <c r="G11" s="79">
        <v>-912</v>
      </c>
      <c r="H11"/>
      <c r="I11"/>
    </row>
    <row r="12" spans="1:9" x14ac:dyDescent="0.25">
      <c r="A12" s="37">
        <v>42705</v>
      </c>
      <c r="B12" s="76" t="s">
        <v>82</v>
      </c>
      <c r="C12" s="33">
        <v>17281</v>
      </c>
      <c r="D12" s="76" t="s">
        <v>91</v>
      </c>
      <c r="F12" s="76" t="s">
        <v>114</v>
      </c>
      <c r="G12" s="79">
        <v>-1275.0999999999999</v>
      </c>
      <c r="H12"/>
      <c r="I12"/>
    </row>
    <row r="13" spans="1:9" x14ac:dyDescent="0.25">
      <c r="A13" s="37">
        <v>42705</v>
      </c>
      <c r="B13" s="76" t="s">
        <v>82</v>
      </c>
      <c r="C13" s="33" t="s">
        <v>79</v>
      </c>
      <c r="D13" s="76" t="s">
        <v>80</v>
      </c>
      <c r="F13" s="76" t="s">
        <v>81</v>
      </c>
      <c r="G13" s="79">
        <v>110</v>
      </c>
      <c r="H13"/>
      <c r="I13"/>
    </row>
    <row r="14" spans="1:9" x14ac:dyDescent="0.25">
      <c r="A14" s="37">
        <v>42708</v>
      </c>
      <c r="B14" s="76" t="s">
        <v>82</v>
      </c>
      <c r="C14" s="33" t="s">
        <v>133</v>
      </c>
      <c r="D14" s="76" t="s">
        <v>116</v>
      </c>
      <c r="F14" s="76" t="s">
        <v>81</v>
      </c>
      <c r="G14" s="79">
        <v>-532.70000000000005</v>
      </c>
      <c r="H14"/>
      <c r="I14"/>
    </row>
    <row r="15" spans="1:9" x14ac:dyDescent="0.25">
      <c r="A15" s="37">
        <v>42708</v>
      </c>
      <c r="B15" s="76" t="s">
        <v>82</v>
      </c>
      <c r="C15" s="33" t="s">
        <v>79</v>
      </c>
      <c r="D15" s="76" t="s">
        <v>80</v>
      </c>
      <c r="F15" s="76" t="s">
        <v>81</v>
      </c>
      <c r="G15" s="79">
        <v>4596</v>
      </c>
      <c r="H15"/>
      <c r="I15"/>
    </row>
    <row r="16" spans="1:9" x14ac:dyDescent="0.25">
      <c r="A16" s="37">
        <v>42709</v>
      </c>
      <c r="B16" s="76" t="s">
        <v>82</v>
      </c>
      <c r="C16" s="33" t="s">
        <v>99</v>
      </c>
      <c r="D16" s="76" t="s">
        <v>107</v>
      </c>
      <c r="F16" s="76" t="s">
        <v>81</v>
      </c>
      <c r="G16" s="79">
        <v>-172.97</v>
      </c>
      <c r="H16"/>
      <c r="I16"/>
    </row>
    <row r="17" spans="1:9" x14ac:dyDescent="0.25">
      <c r="A17" s="37">
        <v>42711</v>
      </c>
      <c r="B17" s="76" t="s">
        <v>82</v>
      </c>
      <c r="C17" s="33" t="s">
        <v>111</v>
      </c>
      <c r="D17" s="76" t="s">
        <v>134</v>
      </c>
      <c r="F17" s="76" t="s">
        <v>135</v>
      </c>
      <c r="G17" s="79">
        <v>592.98</v>
      </c>
      <c r="H17"/>
      <c r="I17"/>
    </row>
    <row r="18" spans="1:9" x14ac:dyDescent="0.25">
      <c r="A18" s="37">
        <v>42711</v>
      </c>
      <c r="B18" s="76" t="s">
        <v>82</v>
      </c>
      <c r="C18" s="33" t="s">
        <v>111</v>
      </c>
      <c r="D18" s="76" t="s">
        <v>134</v>
      </c>
      <c r="F18" s="76" t="s">
        <v>135</v>
      </c>
      <c r="G18" s="79">
        <v>617.75</v>
      </c>
      <c r="H18"/>
      <c r="I18"/>
    </row>
    <row r="19" spans="1:9" x14ac:dyDescent="0.25">
      <c r="A19" s="37">
        <v>42711</v>
      </c>
      <c r="B19" s="76" t="s">
        <v>82</v>
      </c>
      <c r="C19" s="33" t="s">
        <v>111</v>
      </c>
      <c r="D19" s="76" t="s">
        <v>80</v>
      </c>
      <c r="F19" s="76" t="s">
        <v>136</v>
      </c>
      <c r="G19" s="79">
        <v>37.61</v>
      </c>
      <c r="H19"/>
      <c r="I19"/>
    </row>
    <row r="20" spans="1:9" x14ac:dyDescent="0.25">
      <c r="A20" s="37">
        <v>42711</v>
      </c>
      <c r="B20" s="76" t="s">
        <v>82</v>
      </c>
      <c r="C20" s="33" t="s">
        <v>100</v>
      </c>
      <c r="D20" s="76" t="s">
        <v>83</v>
      </c>
      <c r="E20" s="33" t="s">
        <v>84</v>
      </c>
      <c r="F20" s="76" t="s">
        <v>119</v>
      </c>
      <c r="G20" s="79">
        <v>-20.58</v>
      </c>
      <c r="H20"/>
      <c r="I20"/>
    </row>
    <row r="21" spans="1:9" x14ac:dyDescent="0.25">
      <c r="A21" s="37">
        <v>42712</v>
      </c>
      <c r="B21" s="76" t="s">
        <v>82</v>
      </c>
      <c r="C21" s="33">
        <v>17286</v>
      </c>
      <c r="D21" s="76" t="s">
        <v>137</v>
      </c>
      <c r="F21" s="76" t="s">
        <v>15</v>
      </c>
      <c r="G21" s="79">
        <v>-221.4</v>
      </c>
      <c r="H21"/>
      <c r="I21"/>
    </row>
    <row r="22" spans="1:9" x14ac:dyDescent="0.25">
      <c r="A22" s="37">
        <v>42712</v>
      </c>
      <c r="B22" s="76" t="s">
        <v>82</v>
      </c>
      <c r="C22" s="33">
        <v>17287</v>
      </c>
      <c r="D22" s="76" t="s">
        <v>138</v>
      </c>
      <c r="F22" s="76" t="s">
        <v>121</v>
      </c>
      <c r="G22" s="79">
        <v>-73.67</v>
      </c>
      <c r="H22"/>
      <c r="I22"/>
    </row>
    <row r="23" spans="1:9" x14ac:dyDescent="0.25">
      <c r="A23" s="37">
        <v>42712</v>
      </c>
      <c r="B23" s="76" t="s">
        <v>82</v>
      </c>
      <c r="C23" s="33">
        <v>17288</v>
      </c>
      <c r="D23" s="76" t="s">
        <v>139</v>
      </c>
      <c r="E23" s="33" t="s">
        <v>140</v>
      </c>
      <c r="F23" s="76" t="s">
        <v>141</v>
      </c>
      <c r="G23" s="79">
        <v>-250</v>
      </c>
      <c r="H23"/>
      <c r="I23"/>
    </row>
    <row r="24" spans="1:9" x14ac:dyDescent="0.25">
      <c r="A24" s="37">
        <v>42712</v>
      </c>
      <c r="B24" s="76" t="s">
        <v>82</v>
      </c>
      <c r="C24" s="33">
        <v>17289</v>
      </c>
      <c r="D24" s="76" t="s">
        <v>91</v>
      </c>
      <c r="E24" s="33" t="s">
        <v>142</v>
      </c>
      <c r="F24" s="76" t="s">
        <v>15</v>
      </c>
      <c r="G24" s="79">
        <v>-200</v>
      </c>
      <c r="H24"/>
      <c r="I24"/>
    </row>
    <row r="25" spans="1:9" x14ac:dyDescent="0.25">
      <c r="A25" s="37">
        <v>42713</v>
      </c>
      <c r="B25" s="76" t="s">
        <v>82</v>
      </c>
      <c r="C25" s="33" t="s">
        <v>99</v>
      </c>
      <c r="D25" s="76" t="s">
        <v>85</v>
      </c>
      <c r="F25" s="76" t="s">
        <v>81</v>
      </c>
      <c r="G25" s="79">
        <v>-118.65</v>
      </c>
      <c r="H25"/>
      <c r="I25"/>
    </row>
    <row r="26" spans="1:9" s="36" customFormat="1" x14ac:dyDescent="0.25">
      <c r="A26" s="37">
        <v>42715</v>
      </c>
      <c r="B26" s="76" t="s">
        <v>82</v>
      </c>
      <c r="C26" s="33" t="s">
        <v>79</v>
      </c>
      <c r="D26" s="76" t="s">
        <v>80</v>
      </c>
      <c r="E26" s="33"/>
      <c r="F26" s="76" t="s">
        <v>81</v>
      </c>
      <c r="G26" s="79">
        <v>4739.67</v>
      </c>
    </row>
    <row r="27" spans="1:9" s="36" customFormat="1" x14ac:dyDescent="0.25">
      <c r="A27" s="37">
        <v>42717</v>
      </c>
      <c r="B27" s="76" t="s">
        <v>82</v>
      </c>
      <c r="C27" s="33">
        <v>17290</v>
      </c>
      <c r="D27" s="76" t="s">
        <v>143</v>
      </c>
      <c r="E27" s="33"/>
      <c r="F27" s="76" t="s">
        <v>144</v>
      </c>
      <c r="G27" s="79">
        <v>-500</v>
      </c>
    </row>
    <row r="28" spans="1:9" x14ac:dyDescent="0.25">
      <c r="A28" s="37">
        <v>42717</v>
      </c>
      <c r="B28" s="76" t="s">
        <v>82</v>
      </c>
      <c r="C28" s="33">
        <v>17291</v>
      </c>
      <c r="D28" s="76" t="s">
        <v>91</v>
      </c>
      <c r="E28" s="33" t="s">
        <v>145</v>
      </c>
      <c r="F28" s="76" t="s">
        <v>144</v>
      </c>
      <c r="G28" s="79">
        <v>-500</v>
      </c>
      <c r="H28"/>
      <c r="I28"/>
    </row>
    <row r="29" spans="1:9" x14ac:dyDescent="0.25">
      <c r="A29" s="37">
        <v>42722</v>
      </c>
      <c r="B29" s="76" t="s">
        <v>82</v>
      </c>
      <c r="C29" s="33" t="s">
        <v>79</v>
      </c>
      <c r="D29" s="76" t="s">
        <v>80</v>
      </c>
      <c r="F29" s="76" t="s">
        <v>81</v>
      </c>
      <c r="G29" s="79">
        <v>945.34</v>
      </c>
      <c r="H29"/>
      <c r="I29"/>
    </row>
    <row r="30" spans="1:9" x14ac:dyDescent="0.25">
      <c r="A30" s="37">
        <v>42723</v>
      </c>
      <c r="B30" s="76" t="s">
        <v>82</v>
      </c>
      <c r="C30" s="33" t="s">
        <v>111</v>
      </c>
      <c r="D30" s="76" t="s">
        <v>80</v>
      </c>
      <c r="E30" s="33" t="s">
        <v>146</v>
      </c>
      <c r="F30" s="76" t="s">
        <v>94</v>
      </c>
      <c r="G30" s="79">
        <v>75.2</v>
      </c>
      <c r="H30"/>
      <c r="I30"/>
    </row>
    <row r="31" spans="1:9" x14ac:dyDescent="0.25">
      <c r="A31" s="37">
        <v>42724</v>
      </c>
      <c r="B31" s="76" t="s">
        <v>82</v>
      </c>
      <c r="C31" s="33" t="s">
        <v>147</v>
      </c>
      <c r="D31" s="76" t="s">
        <v>86</v>
      </c>
      <c r="E31" s="33" t="s">
        <v>87</v>
      </c>
      <c r="F31" s="76" t="s">
        <v>81</v>
      </c>
      <c r="G31" s="79">
        <v>-83.22</v>
      </c>
      <c r="H31"/>
      <c r="I31"/>
    </row>
    <row r="32" spans="1:9" x14ac:dyDescent="0.25">
      <c r="A32" s="37">
        <v>42726</v>
      </c>
      <c r="B32" s="76" t="s">
        <v>82</v>
      </c>
      <c r="C32" s="33" t="s">
        <v>148</v>
      </c>
      <c r="D32" s="76" t="s">
        <v>105</v>
      </c>
      <c r="F32" s="76" t="s">
        <v>119</v>
      </c>
      <c r="G32" s="79">
        <v>-131.54</v>
      </c>
      <c r="H32"/>
      <c r="I32"/>
    </row>
    <row r="33" spans="1:9" x14ac:dyDescent="0.25">
      <c r="A33" s="37">
        <v>42728</v>
      </c>
      <c r="B33" s="76" t="s">
        <v>82</v>
      </c>
      <c r="C33" s="33" t="s">
        <v>79</v>
      </c>
      <c r="D33" s="76" t="s">
        <v>80</v>
      </c>
      <c r="F33" s="76" t="s">
        <v>81</v>
      </c>
      <c r="G33" s="79">
        <v>904</v>
      </c>
      <c r="H33"/>
      <c r="I33"/>
    </row>
    <row r="34" spans="1:9" x14ac:dyDescent="0.25">
      <c r="A34" s="37">
        <v>42729</v>
      </c>
      <c r="B34" s="76" t="s">
        <v>82</v>
      </c>
      <c r="C34" s="33" t="s">
        <v>79</v>
      </c>
      <c r="D34" s="76" t="s">
        <v>80</v>
      </c>
      <c r="F34" s="76" t="s">
        <v>81</v>
      </c>
      <c r="G34" s="79">
        <v>1044</v>
      </c>
      <c r="H34"/>
      <c r="I34"/>
    </row>
    <row r="35" spans="1:9" x14ac:dyDescent="0.25">
      <c r="A35" s="37">
        <v>42730</v>
      </c>
      <c r="B35" s="76" t="s">
        <v>82</v>
      </c>
      <c r="C35" s="33" t="s">
        <v>149</v>
      </c>
      <c r="D35" s="76" t="s">
        <v>93</v>
      </c>
      <c r="F35" s="76" t="s">
        <v>81</v>
      </c>
      <c r="G35" s="79">
        <v>-2472.06</v>
      </c>
      <c r="H35"/>
      <c r="I35"/>
    </row>
    <row r="36" spans="1:9" x14ac:dyDescent="0.25">
      <c r="A36" s="37">
        <v>42730</v>
      </c>
      <c r="B36" s="76" t="s">
        <v>82</v>
      </c>
      <c r="C36" s="33">
        <v>17294</v>
      </c>
      <c r="D36" s="76" t="s">
        <v>120</v>
      </c>
      <c r="E36" s="33" t="s">
        <v>150</v>
      </c>
      <c r="F36" s="76" t="s">
        <v>121</v>
      </c>
      <c r="G36" s="79">
        <v>-550</v>
      </c>
      <c r="H36"/>
      <c r="I36"/>
    </row>
    <row r="37" spans="1:9" x14ac:dyDescent="0.25">
      <c r="A37" s="37">
        <v>42732</v>
      </c>
      <c r="B37" s="76" t="s">
        <v>82</v>
      </c>
      <c r="C37" s="33" t="s">
        <v>111</v>
      </c>
      <c r="D37" s="76" t="s">
        <v>80</v>
      </c>
      <c r="F37" s="76" t="s">
        <v>112</v>
      </c>
      <c r="G37" s="79">
        <v>215</v>
      </c>
      <c r="H37"/>
      <c r="I37"/>
    </row>
    <row r="38" spans="1:9" x14ac:dyDescent="0.25">
      <c r="A38" s="37">
        <v>42733</v>
      </c>
      <c r="B38" s="76" t="s">
        <v>82</v>
      </c>
      <c r="D38" s="76" t="s">
        <v>88</v>
      </c>
      <c r="F38" s="76" t="s">
        <v>94</v>
      </c>
      <c r="G38" s="79">
        <v>2.91</v>
      </c>
      <c r="H38"/>
      <c r="I38"/>
    </row>
    <row r="39" spans="1:9" x14ac:dyDescent="0.25">
      <c r="A39" s="37">
        <v>42732</v>
      </c>
      <c r="B39" s="76" t="s">
        <v>106</v>
      </c>
      <c r="D39" s="76" t="s">
        <v>88</v>
      </c>
      <c r="F39" s="76" t="s">
        <v>94</v>
      </c>
      <c r="G39" s="79">
        <v>2.57</v>
      </c>
      <c r="H39"/>
      <c r="I39"/>
    </row>
    <row r="40" spans="1:9" x14ac:dyDescent="0.25">
      <c r="G40" s="80">
        <f>SUM(G5:G39)</f>
        <v>5234.1399999999994</v>
      </c>
    </row>
  </sheetData>
  <mergeCells count="3">
    <mergeCell ref="A3:G3"/>
    <mergeCell ref="A2:G2"/>
    <mergeCell ref="A1:G1"/>
  </mergeCells>
  <printOptions horizontalCentered="1" verticalCentered="1" gridLines="1"/>
  <pageMargins left="0.25" right="0.25" top="0.75" bottom="0.75" header="0.3" footer="0.3"/>
  <pageSetup scale="78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5" sqref="B5"/>
    </sheetView>
  </sheetViews>
  <sheetFormatPr defaultRowHeight="15" x14ac:dyDescent="0.25"/>
  <cols>
    <col min="1" max="1" width="20" customWidth="1"/>
    <col min="2" max="2" width="18.42578125" customWidth="1"/>
  </cols>
  <sheetData>
    <row r="1" spans="1:2" x14ac:dyDescent="0.25">
      <c r="A1" t="s">
        <v>68</v>
      </c>
      <c r="B1" s="24">
        <v>42705</v>
      </c>
    </row>
    <row r="2" spans="1:2" x14ac:dyDescent="0.25">
      <c r="A2" t="s">
        <v>69</v>
      </c>
      <c r="B2">
        <v>2016</v>
      </c>
    </row>
    <row r="3" spans="1:2" x14ac:dyDescent="0.25">
      <c r="A3" t="s">
        <v>70</v>
      </c>
      <c r="B3" s="23">
        <v>42705</v>
      </c>
    </row>
    <row r="4" spans="1:2" x14ac:dyDescent="0.25">
      <c r="A4" t="s">
        <v>71</v>
      </c>
      <c r="B4" s="23">
        <v>42735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80"/>
  <sheetViews>
    <sheetView tabSelected="1" workbookViewId="0">
      <selection sqref="A1:F1"/>
    </sheetView>
  </sheetViews>
  <sheetFormatPr defaultRowHeight="12.75" customHeight="1" x14ac:dyDescent="0.2"/>
  <cols>
    <col min="1" max="1" width="2.7109375" style="5" bestFit="1" customWidth="1"/>
    <col min="2" max="2" width="13.42578125" style="18" bestFit="1" customWidth="1"/>
    <col min="3" max="3" width="30.42578125" style="1" bestFit="1" customWidth="1"/>
    <col min="4" max="4" width="9.85546875" style="20" bestFit="1" customWidth="1"/>
    <col min="5" max="5" width="12.5703125" style="2" customWidth="1"/>
    <col min="6" max="6" width="6.7109375" style="7" customWidth="1"/>
    <col min="7" max="7" width="9.140625" style="1"/>
    <col min="8" max="8" width="15" style="1" customWidth="1"/>
    <col min="9" max="9" width="18.28515625" style="1" customWidth="1"/>
    <col min="10" max="16384" width="9.140625" style="1"/>
  </cols>
  <sheetData>
    <row r="1" spans="1:9" s="25" customFormat="1" ht="12.75" customHeight="1" x14ac:dyDescent="0.25">
      <c r="A1" s="121" t="s">
        <v>151</v>
      </c>
      <c r="B1" s="121"/>
      <c r="C1" s="121"/>
      <c r="D1" s="121"/>
      <c r="E1" s="121"/>
      <c r="F1" s="121"/>
    </row>
    <row r="2" spans="1:9" s="8" customFormat="1" ht="12.75" customHeight="1" x14ac:dyDescent="0.2">
      <c r="A2" s="93">
        <v>1</v>
      </c>
      <c r="B2" s="94"/>
      <c r="C2" s="94" t="s">
        <v>28</v>
      </c>
      <c r="D2" s="95" t="s">
        <v>44</v>
      </c>
      <c r="E2" s="96">
        <f>'Date Reference'!B4</f>
        <v>42735</v>
      </c>
      <c r="F2" s="97">
        <f>12/12</f>
        <v>1</v>
      </c>
    </row>
    <row r="3" spans="1:9" s="6" customFormat="1" ht="12.75" customHeight="1" x14ac:dyDescent="0.2">
      <c r="A3" s="98">
        <v>2</v>
      </c>
      <c r="B3" s="99" t="s">
        <v>27</v>
      </c>
      <c r="C3" s="99"/>
      <c r="D3" s="100"/>
      <c r="E3" s="101"/>
      <c r="F3" s="102"/>
    </row>
    <row r="4" spans="1:9" s="6" customFormat="1" ht="12.75" customHeight="1" x14ac:dyDescent="0.2">
      <c r="A4" s="93">
        <v>3</v>
      </c>
      <c r="B4" s="103" t="s">
        <v>2</v>
      </c>
      <c r="C4" s="104" t="s">
        <v>3</v>
      </c>
      <c r="D4" s="105">
        <v>12000</v>
      </c>
      <c r="E4" s="101">
        <v>12000</v>
      </c>
      <c r="F4" s="102">
        <f>E4/D4</f>
        <v>1</v>
      </c>
    </row>
    <row r="5" spans="1:9" s="6" customFormat="1" ht="12.75" customHeight="1" x14ac:dyDescent="0.2">
      <c r="A5" s="93">
        <v>4</v>
      </c>
      <c r="B5" s="103"/>
      <c r="C5" s="104" t="s">
        <v>52</v>
      </c>
      <c r="D5" s="105"/>
      <c r="E5" s="101">
        <f>-512.46+71.66+29.77+2547.9</f>
        <v>2136.87</v>
      </c>
      <c r="F5" s="102"/>
    </row>
    <row r="6" spans="1:9" s="6" customFormat="1" ht="12.75" customHeight="1" x14ac:dyDescent="0.2">
      <c r="A6" s="93">
        <v>5</v>
      </c>
      <c r="B6" s="103"/>
      <c r="C6" s="104" t="s">
        <v>51</v>
      </c>
      <c r="D6" s="105">
        <v>8000</v>
      </c>
      <c r="E6" s="101">
        <f>6000+2000</f>
        <v>8000</v>
      </c>
      <c r="F6" s="102">
        <f t="shared" ref="F6:F21" si="0">E6/D6</f>
        <v>1</v>
      </c>
    </row>
    <row r="7" spans="1:9" s="6" customFormat="1" ht="12.75" customHeight="1" x14ac:dyDescent="0.2">
      <c r="A7" s="93">
        <v>6</v>
      </c>
      <c r="B7" s="103"/>
      <c r="C7" s="104" t="s">
        <v>4</v>
      </c>
      <c r="D7" s="105">
        <v>50</v>
      </c>
      <c r="E7" s="101">
        <f>132.05+7.07</f>
        <v>139.12</v>
      </c>
      <c r="F7" s="102">
        <f t="shared" si="0"/>
        <v>2.7824</v>
      </c>
    </row>
    <row r="8" spans="1:9" s="6" customFormat="1" ht="12.75" customHeight="1" x14ac:dyDescent="0.2">
      <c r="A8" s="98">
        <v>7</v>
      </c>
      <c r="B8" s="103"/>
      <c r="C8" s="104" t="s">
        <v>6</v>
      </c>
      <c r="D8" s="105">
        <v>5930</v>
      </c>
      <c r="E8" s="101">
        <f>14784.7-8000+311+404+1210.73</f>
        <v>8710.43</v>
      </c>
      <c r="F8" s="102">
        <f t="shared" si="0"/>
        <v>1.4688752107925802</v>
      </c>
    </row>
    <row r="9" spans="1:9" s="6" customFormat="1" ht="12.75" customHeight="1" x14ac:dyDescent="0.2">
      <c r="A9" s="93">
        <v>8</v>
      </c>
      <c r="B9" s="103"/>
      <c r="C9" s="104" t="s">
        <v>73</v>
      </c>
      <c r="D9" s="105">
        <f>47360/2</f>
        <v>23680</v>
      </c>
      <c r="E9" s="101">
        <f>4450+19455</f>
        <v>23905</v>
      </c>
      <c r="F9" s="102">
        <f t="shared" si="0"/>
        <v>1.0095016891891893</v>
      </c>
    </row>
    <row r="10" spans="1:9" s="6" customFormat="1" ht="12.75" customHeight="1" x14ac:dyDescent="0.2">
      <c r="A10" s="93">
        <v>9</v>
      </c>
      <c r="B10" s="103"/>
      <c r="C10" s="104" t="s">
        <v>47</v>
      </c>
      <c r="D10" s="105">
        <v>74507</v>
      </c>
      <c r="E10" s="101">
        <v>66332.25</v>
      </c>
      <c r="F10" s="102">
        <f t="shared" si="0"/>
        <v>0.89028212114297989</v>
      </c>
    </row>
    <row r="11" spans="1:9" s="6" customFormat="1" ht="12.75" customHeight="1" x14ac:dyDescent="0.2">
      <c r="A11" s="93">
        <v>10</v>
      </c>
      <c r="B11" s="103"/>
      <c r="C11" s="104" t="s">
        <v>95</v>
      </c>
      <c r="D11" s="105">
        <v>4750</v>
      </c>
      <c r="E11" s="101">
        <v>4750</v>
      </c>
      <c r="F11" s="102">
        <f t="shared" si="0"/>
        <v>1</v>
      </c>
    </row>
    <row r="12" spans="1:9" s="6" customFormat="1" ht="12.75" customHeight="1" x14ac:dyDescent="0.2">
      <c r="A12" s="93">
        <v>11</v>
      </c>
      <c r="B12" s="103"/>
      <c r="C12" s="104" t="s">
        <v>96</v>
      </c>
      <c r="D12" s="105">
        <v>2400</v>
      </c>
      <c r="E12" s="101">
        <v>1281.1400000000001</v>
      </c>
      <c r="F12" s="102">
        <f t="shared" si="0"/>
        <v>0.53380833333333333</v>
      </c>
    </row>
    <row r="13" spans="1:9" s="6" customFormat="1" ht="12.75" customHeight="1" x14ac:dyDescent="0.2">
      <c r="A13" s="98">
        <v>12</v>
      </c>
      <c r="B13" s="103"/>
      <c r="C13" s="104" t="s">
        <v>101</v>
      </c>
      <c r="D13" s="105">
        <v>36515</v>
      </c>
      <c r="E13" s="101">
        <v>36515</v>
      </c>
      <c r="F13" s="102">
        <f t="shared" si="0"/>
        <v>1</v>
      </c>
    </row>
    <row r="14" spans="1:9" s="6" customFormat="1" ht="12.75" customHeight="1" x14ac:dyDescent="0.2">
      <c r="A14" s="93">
        <v>13</v>
      </c>
      <c r="B14" s="106" t="s">
        <v>39</v>
      </c>
      <c r="C14" s="103" t="s">
        <v>39</v>
      </c>
      <c r="D14" s="100">
        <f>SUM(D4:D13)</f>
        <v>167832</v>
      </c>
      <c r="E14" s="107">
        <f>SUM(E4:E13)</f>
        <v>163769.81</v>
      </c>
      <c r="F14" s="97">
        <f>E14/D14</f>
        <v>0.97579609371276033</v>
      </c>
      <c r="H14" s="41"/>
      <c r="I14" s="41"/>
    </row>
    <row r="15" spans="1:9" s="4" customFormat="1" ht="12.75" customHeight="1" x14ac:dyDescent="0.2">
      <c r="A15" s="93">
        <v>14</v>
      </c>
      <c r="B15" s="103" t="s">
        <v>37</v>
      </c>
      <c r="C15" s="104" t="s">
        <v>30</v>
      </c>
      <c r="D15" s="105">
        <v>0</v>
      </c>
      <c r="E15" s="101">
        <v>255</v>
      </c>
      <c r="F15" s="102"/>
    </row>
    <row r="16" spans="1:9" s="4" customFormat="1" ht="12.75" customHeight="1" x14ac:dyDescent="0.2">
      <c r="A16" s="93">
        <v>15</v>
      </c>
      <c r="B16" s="103"/>
      <c r="C16" s="104" t="s">
        <v>98</v>
      </c>
      <c r="D16" s="105">
        <v>0</v>
      </c>
      <c r="E16" s="101">
        <v>595</v>
      </c>
      <c r="F16" s="102"/>
    </row>
    <row r="17" spans="1:8" s="4" customFormat="1" ht="12.75" customHeight="1" x14ac:dyDescent="0.2">
      <c r="A17" s="93">
        <v>16</v>
      </c>
      <c r="B17" s="103"/>
      <c r="C17" s="104" t="s">
        <v>104</v>
      </c>
      <c r="D17" s="105"/>
      <c r="E17" s="101">
        <v>75</v>
      </c>
      <c r="F17" s="102"/>
    </row>
    <row r="18" spans="1:8" s="4" customFormat="1" ht="12.75" customHeight="1" x14ac:dyDescent="0.2">
      <c r="A18" s="98">
        <v>17</v>
      </c>
      <c r="B18" s="103"/>
      <c r="C18" s="104" t="s">
        <v>29</v>
      </c>
      <c r="D18" s="105">
        <v>0</v>
      </c>
      <c r="E18" s="101">
        <f>362-75+50+25+30+401</f>
        <v>793</v>
      </c>
      <c r="F18" s="102"/>
    </row>
    <row r="19" spans="1:8" s="6" customFormat="1" ht="12.75" customHeight="1" x14ac:dyDescent="0.2">
      <c r="A19" s="93">
        <v>18</v>
      </c>
      <c r="B19" s="103"/>
      <c r="C19" s="104" t="s">
        <v>43</v>
      </c>
      <c r="D19" s="105">
        <v>0</v>
      </c>
      <c r="E19" s="101">
        <v>1500</v>
      </c>
      <c r="F19" s="102"/>
    </row>
    <row r="20" spans="1:8" s="4" customFormat="1" ht="12.75" customHeight="1" x14ac:dyDescent="0.2">
      <c r="A20" s="93">
        <v>19</v>
      </c>
      <c r="B20" s="106" t="s">
        <v>39</v>
      </c>
      <c r="C20" s="103" t="s">
        <v>39</v>
      </c>
      <c r="D20" s="100">
        <f>SUM(D15:D19)</f>
        <v>0</v>
      </c>
      <c r="E20" s="107">
        <f>SUM(E15:E19)</f>
        <v>3218</v>
      </c>
      <c r="F20" s="97"/>
    </row>
    <row r="21" spans="1:8" s="6" customFormat="1" ht="12.75" customHeight="1" x14ac:dyDescent="0.2">
      <c r="A21" s="93">
        <v>20</v>
      </c>
      <c r="B21" s="99" t="s">
        <v>38</v>
      </c>
      <c r="C21" s="99" t="s">
        <v>38</v>
      </c>
      <c r="D21" s="100">
        <f>D14+D20</f>
        <v>167832</v>
      </c>
      <c r="E21" s="107">
        <f>E14+E20</f>
        <v>166987.81</v>
      </c>
      <c r="F21" s="97">
        <f t="shared" si="0"/>
        <v>0.99497002955336289</v>
      </c>
    </row>
    <row r="22" spans="1:8" s="6" customFormat="1" ht="12.75" customHeight="1" x14ac:dyDescent="0.2">
      <c r="A22" s="93">
        <v>21</v>
      </c>
      <c r="B22" s="99" t="s">
        <v>31</v>
      </c>
      <c r="C22" s="93"/>
      <c r="D22" s="105"/>
      <c r="E22" s="101"/>
      <c r="F22" s="102"/>
    </row>
    <row r="23" spans="1:8" s="4" customFormat="1" ht="12.75" customHeight="1" x14ac:dyDescent="0.2">
      <c r="A23" s="98">
        <v>22</v>
      </c>
      <c r="B23" s="99" t="s">
        <v>0</v>
      </c>
      <c r="C23" s="104" t="s">
        <v>7</v>
      </c>
      <c r="D23" s="105">
        <v>5900</v>
      </c>
      <c r="E23" s="101">
        <v>5849</v>
      </c>
      <c r="F23" s="102">
        <f>E23/D23</f>
        <v>0.9913559322033898</v>
      </c>
    </row>
    <row r="24" spans="1:8" s="4" customFormat="1" ht="12.75" customHeight="1" x14ac:dyDescent="0.2">
      <c r="A24" s="93">
        <v>23</v>
      </c>
      <c r="B24" s="99"/>
      <c r="C24" s="104" t="s">
        <v>48</v>
      </c>
      <c r="D24" s="105">
        <v>15300</v>
      </c>
      <c r="E24" s="101">
        <f>12*1275.1</f>
        <v>15301.199999999999</v>
      </c>
      <c r="F24" s="102">
        <f t="shared" ref="F24:F66" si="1">E24/D24</f>
        <v>1.000078431372549</v>
      </c>
    </row>
    <row r="25" spans="1:8" s="6" customFormat="1" ht="12.75" customHeight="1" x14ac:dyDescent="0.2">
      <c r="A25" s="93">
        <v>24</v>
      </c>
      <c r="B25" s="99"/>
      <c r="C25" s="104" t="s">
        <v>53</v>
      </c>
      <c r="D25" s="105">
        <v>19700</v>
      </c>
      <c r="E25" s="101">
        <f>26400+410+5+5-0.03</f>
        <v>26819.97</v>
      </c>
      <c r="F25" s="102"/>
    </row>
    <row r="26" spans="1:8" s="4" customFormat="1" ht="12.75" customHeight="1" x14ac:dyDescent="0.2">
      <c r="A26" s="93">
        <v>25</v>
      </c>
      <c r="B26" s="99"/>
      <c r="C26" s="104" t="s">
        <v>54</v>
      </c>
      <c r="D26" s="105">
        <v>16815</v>
      </c>
      <c r="E26" s="101">
        <v>2568.2600000000002</v>
      </c>
      <c r="F26" s="102"/>
      <c r="H26" s="81"/>
    </row>
    <row r="27" spans="1:8" s="4" customFormat="1" ht="12.75" customHeight="1" x14ac:dyDescent="0.2">
      <c r="A27" s="93">
        <v>26</v>
      </c>
      <c r="B27" s="99"/>
      <c r="C27" s="104" t="s">
        <v>8</v>
      </c>
      <c r="D27" s="105">
        <v>5000</v>
      </c>
      <c r="E27" s="101">
        <v>2195.9699999999998</v>
      </c>
      <c r="F27" s="102">
        <f t="shared" si="1"/>
        <v>0.43919399999999997</v>
      </c>
    </row>
    <row r="28" spans="1:8" s="4" customFormat="1" ht="12.75" customHeight="1" x14ac:dyDescent="0.2">
      <c r="A28" s="98">
        <v>27</v>
      </c>
      <c r="B28" s="99"/>
      <c r="C28" s="104" t="s">
        <v>9</v>
      </c>
      <c r="D28" s="105">
        <v>4220</v>
      </c>
      <c r="E28" s="101">
        <v>4549.4399999999996</v>
      </c>
      <c r="F28" s="102">
        <f t="shared" si="1"/>
        <v>1.0780663507109003</v>
      </c>
    </row>
    <row r="29" spans="1:8" s="4" customFormat="1" ht="12.75" customHeight="1" x14ac:dyDescent="0.2">
      <c r="A29" s="93">
        <v>28</v>
      </c>
      <c r="B29" s="99"/>
      <c r="C29" s="104" t="s">
        <v>10</v>
      </c>
      <c r="D29" s="105">
        <v>4220</v>
      </c>
      <c r="E29" s="101">
        <v>2523.4499999999998</v>
      </c>
      <c r="F29" s="102">
        <f t="shared" si="1"/>
        <v>0.59797393364928908</v>
      </c>
    </row>
    <row r="30" spans="1:8" s="4" customFormat="1" ht="12.75" customHeight="1" x14ac:dyDescent="0.2">
      <c r="A30" s="93">
        <v>29</v>
      </c>
      <c r="B30" s="99"/>
      <c r="C30" s="103" t="s">
        <v>39</v>
      </c>
      <c r="D30" s="100">
        <f>SUM(D23:D29)</f>
        <v>71155</v>
      </c>
      <c r="E30" s="107">
        <f>SUM(E23:E29)</f>
        <v>59807.29</v>
      </c>
      <c r="F30" s="97">
        <f t="shared" si="1"/>
        <v>0.84052125641205822</v>
      </c>
    </row>
    <row r="31" spans="1:8" s="4" customFormat="1" ht="12.75" customHeight="1" x14ac:dyDescent="0.2">
      <c r="A31" s="93">
        <v>30</v>
      </c>
      <c r="B31" s="99" t="s">
        <v>1</v>
      </c>
      <c r="C31" s="104" t="s">
        <v>103</v>
      </c>
      <c r="D31" s="105">
        <v>6000</v>
      </c>
      <c r="E31" s="101">
        <v>0</v>
      </c>
      <c r="F31" s="102"/>
    </row>
    <row r="32" spans="1:8" s="4" customFormat="1" ht="12.75" customHeight="1" x14ac:dyDescent="0.2">
      <c r="A32" s="93">
        <v>31</v>
      </c>
      <c r="B32" s="108"/>
      <c r="C32" s="104" t="s">
        <v>32</v>
      </c>
      <c r="D32" s="105">
        <v>1000</v>
      </c>
      <c r="E32" s="101">
        <v>0</v>
      </c>
      <c r="F32" s="102">
        <f t="shared" si="1"/>
        <v>0</v>
      </c>
    </row>
    <row r="33" spans="1:6" s="4" customFormat="1" ht="12.75" customHeight="1" x14ac:dyDescent="0.2">
      <c r="A33" s="98">
        <v>32</v>
      </c>
      <c r="B33" s="99"/>
      <c r="C33" s="104" t="s">
        <v>12</v>
      </c>
      <c r="D33" s="105">
        <v>3844</v>
      </c>
      <c r="E33" s="101">
        <v>1922</v>
      </c>
      <c r="F33" s="102">
        <f t="shared" si="1"/>
        <v>0.5</v>
      </c>
    </row>
    <row r="34" spans="1:6" s="4" customFormat="1" ht="12.75" customHeight="1" x14ac:dyDescent="0.2">
      <c r="A34" s="93">
        <v>33</v>
      </c>
      <c r="B34" s="99"/>
      <c r="C34" s="104" t="s">
        <v>13</v>
      </c>
      <c r="D34" s="105">
        <v>2945</v>
      </c>
      <c r="E34" s="101">
        <v>2656.05</v>
      </c>
      <c r="F34" s="102">
        <f t="shared" si="1"/>
        <v>0.90188455008488966</v>
      </c>
    </row>
    <row r="35" spans="1:6" s="4" customFormat="1" ht="12.75" customHeight="1" x14ac:dyDescent="0.2">
      <c r="A35" s="93">
        <v>34</v>
      </c>
      <c r="B35" s="99"/>
      <c r="C35" s="104" t="s">
        <v>14</v>
      </c>
      <c r="D35" s="105">
        <v>11926</v>
      </c>
      <c r="E35" s="101">
        <v>11926.26</v>
      </c>
      <c r="F35" s="102">
        <f t="shared" si="1"/>
        <v>1.0000218011068254</v>
      </c>
    </row>
    <row r="36" spans="1:6" s="4" customFormat="1" ht="12.75" customHeight="1" x14ac:dyDescent="0.2">
      <c r="A36" s="93">
        <v>35</v>
      </c>
      <c r="B36" s="99"/>
      <c r="C36" s="104" t="s">
        <v>97</v>
      </c>
      <c r="D36" s="105">
        <v>18000</v>
      </c>
      <c r="E36" s="101">
        <v>19417.97</v>
      </c>
      <c r="F36" s="102">
        <f t="shared" si="1"/>
        <v>1.0787761111111112</v>
      </c>
    </row>
    <row r="37" spans="1:6" s="4" customFormat="1" ht="12.75" customHeight="1" x14ac:dyDescent="0.2">
      <c r="A37" s="93">
        <v>36</v>
      </c>
      <c r="B37" s="99"/>
      <c r="C37" s="104" t="s">
        <v>102</v>
      </c>
      <c r="D37" s="109">
        <v>2400</v>
      </c>
      <c r="E37" s="101">
        <v>2400</v>
      </c>
      <c r="F37" s="102"/>
    </row>
    <row r="38" spans="1:6" s="4" customFormat="1" ht="12.75" customHeight="1" x14ac:dyDescent="0.2">
      <c r="A38" s="98">
        <v>37</v>
      </c>
      <c r="B38" s="99"/>
      <c r="C38" s="103" t="s">
        <v>39</v>
      </c>
      <c r="D38" s="100">
        <f>SUM(D31:D37)</f>
        <v>46115</v>
      </c>
      <c r="E38" s="107">
        <f>SUM(E31:E37)</f>
        <v>38322.28</v>
      </c>
      <c r="F38" s="97">
        <f t="shared" si="1"/>
        <v>0.83101550471646968</v>
      </c>
    </row>
    <row r="39" spans="1:6" s="4" customFormat="1" ht="12.75" customHeight="1" x14ac:dyDescent="0.2">
      <c r="A39" s="93">
        <v>38</v>
      </c>
      <c r="B39" s="99" t="s">
        <v>5</v>
      </c>
      <c r="C39" s="93" t="s">
        <v>40</v>
      </c>
      <c r="D39" s="105">
        <v>50</v>
      </c>
      <c r="E39" s="101">
        <v>50</v>
      </c>
      <c r="F39" s="102">
        <f t="shared" si="1"/>
        <v>1</v>
      </c>
    </row>
    <row r="40" spans="1:6" s="4" customFormat="1" ht="12.75" customHeight="1" x14ac:dyDescent="0.2">
      <c r="A40" s="93">
        <v>39</v>
      </c>
      <c r="B40" s="99"/>
      <c r="C40" s="93" t="s">
        <v>15</v>
      </c>
      <c r="D40" s="105">
        <v>100</v>
      </c>
      <c r="E40" s="101">
        <v>1004.99</v>
      </c>
      <c r="F40" s="102">
        <f t="shared" si="1"/>
        <v>10.049900000000001</v>
      </c>
    </row>
    <row r="41" spans="1:6" s="4" customFormat="1" ht="12.75" customHeight="1" x14ac:dyDescent="0.2">
      <c r="A41" s="93">
        <v>40</v>
      </c>
      <c r="B41" s="99"/>
      <c r="C41" s="93" t="s">
        <v>41</v>
      </c>
      <c r="D41" s="105">
        <v>68</v>
      </c>
      <c r="E41" s="101">
        <v>66</v>
      </c>
      <c r="F41" s="102">
        <f t="shared" si="1"/>
        <v>0.97058823529411764</v>
      </c>
    </row>
    <row r="42" spans="1:6" s="4" customFormat="1" ht="12.75" customHeight="1" x14ac:dyDescent="0.2">
      <c r="A42" s="93">
        <v>41</v>
      </c>
      <c r="B42" s="99"/>
      <c r="C42" s="93" t="s">
        <v>16</v>
      </c>
      <c r="D42" s="105">
        <v>400</v>
      </c>
      <c r="E42" s="101">
        <v>483.13</v>
      </c>
      <c r="F42" s="102">
        <f t="shared" si="1"/>
        <v>1.2078249999999999</v>
      </c>
    </row>
    <row r="43" spans="1:6" s="6" customFormat="1" ht="12.75" customHeight="1" x14ac:dyDescent="0.2">
      <c r="A43" s="98">
        <v>42</v>
      </c>
      <c r="B43" s="99"/>
      <c r="C43" s="93" t="s">
        <v>42</v>
      </c>
      <c r="D43" s="105">
        <v>200</v>
      </c>
      <c r="E43" s="101">
        <v>180</v>
      </c>
      <c r="F43" s="102">
        <f t="shared" si="1"/>
        <v>0.9</v>
      </c>
    </row>
    <row r="44" spans="1:6" s="4" customFormat="1" ht="12.75" customHeight="1" x14ac:dyDescent="0.2">
      <c r="A44" s="93">
        <v>43</v>
      </c>
      <c r="B44" s="99"/>
      <c r="C44" s="103" t="s">
        <v>39</v>
      </c>
      <c r="D44" s="100">
        <f>SUM(D39:D43)</f>
        <v>818</v>
      </c>
      <c r="E44" s="107">
        <f>SUM(E39:E43)</f>
        <v>1784.12</v>
      </c>
      <c r="F44" s="97">
        <f t="shared" si="1"/>
        <v>2.1810757946210266</v>
      </c>
    </row>
    <row r="45" spans="1:6" s="4" customFormat="1" ht="12.75" customHeight="1" x14ac:dyDescent="0.2">
      <c r="A45" s="93">
        <v>44</v>
      </c>
      <c r="B45" s="99" t="s">
        <v>17</v>
      </c>
      <c r="C45" s="104" t="s">
        <v>18</v>
      </c>
      <c r="D45" s="105">
        <v>3000</v>
      </c>
      <c r="E45" s="101">
        <v>3060</v>
      </c>
      <c r="F45" s="102">
        <f t="shared" si="1"/>
        <v>1.02</v>
      </c>
    </row>
    <row r="46" spans="1:6" s="4" customFormat="1" ht="12.75" customHeight="1" x14ac:dyDescent="0.2">
      <c r="A46" s="93">
        <v>45</v>
      </c>
      <c r="B46" s="99"/>
      <c r="C46" s="104" t="s">
        <v>33</v>
      </c>
      <c r="D46" s="105">
        <v>500</v>
      </c>
      <c r="E46" s="101">
        <v>420</v>
      </c>
      <c r="F46" s="102">
        <f t="shared" si="1"/>
        <v>0.84</v>
      </c>
    </row>
    <row r="47" spans="1:6" s="4" customFormat="1" ht="12.75" customHeight="1" x14ac:dyDescent="0.2">
      <c r="A47" s="93">
        <v>46</v>
      </c>
      <c r="B47" s="99"/>
      <c r="C47" s="104" t="s">
        <v>17</v>
      </c>
      <c r="D47" s="105">
        <v>300</v>
      </c>
      <c r="E47" s="101">
        <f>428.94-75</f>
        <v>353.94</v>
      </c>
      <c r="F47" s="102">
        <f t="shared" si="1"/>
        <v>1.1798</v>
      </c>
    </row>
    <row r="48" spans="1:6" s="4" customFormat="1" ht="12.75" customHeight="1" x14ac:dyDescent="0.2">
      <c r="A48" s="98">
        <v>47</v>
      </c>
      <c r="B48" s="99"/>
      <c r="C48" s="104" t="s">
        <v>89</v>
      </c>
      <c r="D48" s="105">
        <v>250</v>
      </c>
      <c r="E48" s="101">
        <v>250</v>
      </c>
      <c r="F48" s="102">
        <f t="shared" si="1"/>
        <v>1</v>
      </c>
    </row>
    <row r="49" spans="1:205" s="4" customFormat="1" ht="12.75" customHeight="1" x14ac:dyDescent="0.2">
      <c r="A49" s="93">
        <v>48</v>
      </c>
      <c r="B49" s="99"/>
      <c r="C49" s="104" t="s">
        <v>19</v>
      </c>
      <c r="D49" s="105">
        <v>3000</v>
      </c>
      <c r="E49" s="101">
        <v>2670</v>
      </c>
      <c r="F49" s="102">
        <f t="shared" si="1"/>
        <v>0.89</v>
      </c>
    </row>
    <row r="50" spans="1:205" s="4" customFormat="1" ht="12.75" customHeight="1" x14ac:dyDescent="0.2">
      <c r="A50" s="93">
        <v>49</v>
      </c>
      <c r="B50" s="99"/>
      <c r="C50" s="103" t="s">
        <v>39</v>
      </c>
      <c r="D50" s="100">
        <f>SUM(D45:D49)</f>
        <v>7050</v>
      </c>
      <c r="E50" s="107">
        <f t="shared" ref="E50" si="2">SUM(E45:E49)</f>
        <v>6753.9400000000005</v>
      </c>
      <c r="F50" s="97">
        <f t="shared" si="1"/>
        <v>0.95800567375886536</v>
      </c>
    </row>
    <row r="51" spans="1:205" s="4" customFormat="1" ht="12.75" customHeight="1" x14ac:dyDescent="0.2">
      <c r="A51" s="93">
        <v>50</v>
      </c>
      <c r="B51" s="99" t="s">
        <v>20</v>
      </c>
      <c r="C51" s="104" t="s">
        <v>34</v>
      </c>
      <c r="D51" s="105">
        <v>550</v>
      </c>
      <c r="E51" s="101">
        <v>571.04</v>
      </c>
      <c r="F51" s="102">
        <f t="shared" si="1"/>
        <v>1.0382545454545453</v>
      </c>
    </row>
    <row r="52" spans="1:205" s="6" customFormat="1" ht="12.75" customHeight="1" x14ac:dyDescent="0.2">
      <c r="A52" s="93">
        <v>51</v>
      </c>
      <c r="B52" s="99"/>
      <c r="C52" s="104" t="s">
        <v>21</v>
      </c>
      <c r="D52" s="105">
        <v>10946</v>
      </c>
      <c r="E52" s="101">
        <v>10946</v>
      </c>
      <c r="F52" s="102">
        <f t="shared" si="1"/>
        <v>1</v>
      </c>
    </row>
    <row r="53" spans="1:205" s="4" customFormat="1" ht="12.75" customHeight="1" x14ac:dyDescent="0.2">
      <c r="A53" s="98">
        <v>52</v>
      </c>
      <c r="B53" s="99"/>
      <c r="C53" s="104" t="s">
        <v>22</v>
      </c>
      <c r="D53" s="105">
        <v>1000</v>
      </c>
      <c r="E53" s="101">
        <v>1000</v>
      </c>
      <c r="F53" s="102">
        <f t="shared" si="1"/>
        <v>1</v>
      </c>
    </row>
    <row r="54" spans="1:205" s="4" customFormat="1" ht="12.75" customHeight="1" x14ac:dyDescent="0.2">
      <c r="A54" s="93">
        <v>53</v>
      </c>
      <c r="B54" s="99"/>
      <c r="C54" s="104" t="s">
        <v>46</v>
      </c>
      <c r="D54" s="105">
        <v>0</v>
      </c>
      <c r="E54" s="101">
        <v>1500</v>
      </c>
      <c r="F54" s="102"/>
    </row>
    <row r="55" spans="1:205" s="4" customFormat="1" ht="12.75" customHeight="1" x14ac:dyDescent="0.2">
      <c r="A55" s="93">
        <v>54</v>
      </c>
      <c r="B55" s="99"/>
      <c r="C55" s="104" t="s">
        <v>45</v>
      </c>
      <c r="D55" s="105">
        <v>0</v>
      </c>
      <c r="E55" s="101">
        <v>688</v>
      </c>
      <c r="F55" s="102"/>
    </row>
    <row r="56" spans="1:205" s="4" customFormat="1" ht="12.75" customHeight="1" x14ac:dyDescent="0.2">
      <c r="A56" s="93">
        <v>55</v>
      </c>
      <c r="B56" s="99"/>
      <c r="C56" s="104" t="s">
        <v>49</v>
      </c>
      <c r="D56" s="105">
        <v>80</v>
      </c>
      <c r="E56" s="101">
        <v>0</v>
      </c>
      <c r="F56" s="102">
        <f t="shared" si="1"/>
        <v>0</v>
      </c>
    </row>
    <row r="57" spans="1:205" s="4" customFormat="1" ht="12.75" customHeight="1" x14ac:dyDescent="0.2">
      <c r="A57" s="93">
        <v>56</v>
      </c>
      <c r="B57" s="99"/>
      <c r="C57" s="103" t="s">
        <v>39</v>
      </c>
      <c r="D57" s="100">
        <f>SUM(D51:D56)</f>
        <v>12576</v>
      </c>
      <c r="E57" s="107">
        <f t="shared" ref="E57" si="3">SUM(E51:E56)</f>
        <v>14705.04</v>
      </c>
      <c r="F57" s="97">
        <f t="shared" si="1"/>
        <v>1.1692938931297712</v>
      </c>
    </row>
    <row r="58" spans="1:205" s="4" customFormat="1" ht="12.75" customHeight="1" x14ac:dyDescent="0.2">
      <c r="A58" s="98">
        <v>57</v>
      </c>
      <c r="B58" s="99" t="s">
        <v>37</v>
      </c>
      <c r="C58" s="104" t="s">
        <v>98</v>
      </c>
      <c r="D58" s="100">
        <v>0</v>
      </c>
      <c r="E58" s="107">
        <v>600</v>
      </c>
      <c r="F58" s="97"/>
    </row>
    <row r="59" spans="1:205" s="4" customFormat="1" ht="12.75" customHeight="1" x14ac:dyDescent="0.2">
      <c r="A59" s="93">
        <v>58</v>
      </c>
      <c r="B59" s="99" t="s">
        <v>23</v>
      </c>
      <c r="C59" s="104" t="s">
        <v>24</v>
      </c>
      <c r="D59" s="105">
        <v>550</v>
      </c>
      <c r="E59" s="101">
        <v>647.37</v>
      </c>
      <c r="F59" s="102">
        <f t="shared" si="1"/>
        <v>1.1770363636363637</v>
      </c>
    </row>
    <row r="60" spans="1:205" s="6" customFormat="1" ht="12.75" customHeight="1" x14ac:dyDescent="0.2">
      <c r="A60" s="93">
        <v>59</v>
      </c>
      <c r="B60" s="99"/>
      <c r="C60" s="104" t="s">
        <v>25</v>
      </c>
      <c r="D60" s="105">
        <v>1200</v>
      </c>
      <c r="E60" s="101">
        <v>1225</v>
      </c>
      <c r="F60" s="102">
        <f t="shared" si="1"/>
        <v>1.0208333333333333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</row>
    <row r="61" spans="1:205" s="6" customFormat="1" ht="12.75" customHeight="1" x14ac:dyDescent="0.2">
      <c r="A61" s="93">
        <v>60</v>
      </c>
      <c r="B61" s="99"/>
      <c r="C61" s="104" t="s">
        <v>35</v>
      </c>
      <c r="D61" s="105">
        <v>100</v>
      </c>
      <c r="E61" s="101">
        <v>101.95</v>
      </c>
      <c r="F61" s="102">
        <f t="shared" si="1"/>
        <v>1.0195000000000001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</row>
    <row r="62" spans="1:205" s="4" customFormat="1" ht="12.75" customHeight="1" x14ac:dyDescent="0.2">
      <c r="A62" s="93">
        <v>61</v>
      </c>
      <c r="B62" s="99"/>
      <c r="C62" s="104" t="s">
        <v>50</v>
      </c>
      <c r="D62" s="105">
        <v>100</v>
      </c>
      <c r="E62" s="101">
        <v>0</v>
      </c>
      <c r="F62" s="102">
        <f t="shared" si="1"/>
        <v>0</v>
      </c>
    </row>
    <row r="63" spans="1:205" s="4" customFormat="1" ht="12.75" customHeight="1" x14ac:dyDescent="0.2">
      <c r="A63" s="98">
        <v>62</v>
      </c>
      <c r="B63" s="99"/>
      <c r="C63" s="104" t="s">
        <v>30</v>
      </c>
      <c r="D63" s="105">
        <v>0</v>
      </c>
      <c r="E63" s="101">
        <v>104.75</v>
      </c>
      <c r="F63" s="102"/>
    </row>
    <row r="64" spans="1:205" s="4" customFormat="1" ht="12.75" customHeight="1" x14ac:dyDescent="0.2">
      <c r="A64" s="93">
        <v>63</v>
      </c>
      <c r="B64" s="99"/>
      <c r="C64" s="104" t="s">
        <v>23</v>
      </c>
      <c r="D64" s="105">
        <v>100</v>
      </c>
      <c r="E64" s="101">
        <v>69.97</v>
      </c>
      <c r="F64" s="102">
        <f t="shared" si="1"/>
        <v>0.69969999999999999</v>
      </c>
    </row>
    <row r="65" spans="1:6" s="4" customFormat="1" ht="12.75" customHeight="1" x14ac:dyDescent="0.2">
      <c r="A65" s="93">
        <v>64</v>
      </c>
      <c r="B65" s="99"/>
      <c r="C65" s="103" t="s">
        <v>39</v>
      </c>
      <c r="D65" s="100">
        <f>SUM(D59:D64)</f>
        <v>2050</v>
      </c>
      <c r="E65" s="107">
        <f>SUM(E59:E64)</f>
        <v>2149.0399999999995</v>
      </c>
      <c r="F65" s="97">
        <f t="shared" si="1"/>
        <v>1.048312195121951</v>
      </c>
    </row>
    <row r="66" spans="1:6" s="4" customFormat="1" ht="12.75" customHeight="1" x14ac:dyDescent="0.2">
      <c r="A66" s="93">
        <v>65</v>
      </c>
      <c r="B66" s="99" t="s">
        <v>26</v>
      </c>
      <c r="C66" s="110"/>
      <c r="D66" s="100">
        <f>D30+D38+D44+D50+D57+D65+D58</f>
        <v>139764</v>
      </c>
      <c r="E66" s="107">
        <f>E30+E38+E44+E50+E57+E58+E65</f>
        <v>124121.71</v>
      </c>
      <c r="F66" s="97">
        <f t="shared" si="1"/>
        <v>0.88808069316848404</v>
      </c>
    </row>
    <row r="67" spans="1:6" s="4" customFormat="1" ht="12.75" customHeight="1" x14ac:dyDescent="0.2">
      <c r="A67" s="93">
        <v>66</v>
      </c>
      <c r="B67" s="99" t="s">
        <v>36</v>
      </c>
      <c r="C67" s="99"/>
      <c r="D67" s="100">
        <f>D21-D66</f>
        <v>28068</v>
      </c>
      <c r="E67" s="107">
        <f>E21-E66</f>
        <v>42866.099999999991</v>
      </c>
      <c r="F67" s="97"/>
    </row>
    <row r="68" spans="1:6" s="3" customFormat="1" ht="12.75" customHeight="1" x14ac:dyDescent="0.2">
      <c r="A68" s="5"/>
      <c r="B68" s="18"/>
      <c r="C68" s="1"/>
      <c r="D68" s="19"/>
      <c r="E68" s="30"/>
      <c r="F68" s="7"/>
    </row>
    <row r="69" spans="1:6" s="3" customFormat="1" ht="12.75" customHeight="1" x14ac:dyDescent="0.2">
      <c r="A69" s="5"/>
      <c r="B69" s="116"/>
      <c r="C69" s="116"/>
      <c r="D69" s="116"/>
      <c r="E69" s="2"/>
      <c r="F69" s="7"/>
    </row>
    <row r="70" spans="1:6" s="3" customFormat="1" ht="12.75" customHeight="1" x14ac:dyDescent="0.2">
      <c r="A70" s="5"/>
      <c r="B70" s="18"/>
      <c r="C70" s="1"/>
      <c r="D70" s="19"/>
      <c r="E70" s="2"/>
      <c r="F70" s="7"/>
    </row>
    <row r="71" spans="1:6" s="3" customFormat="1" ht="12.75" customHeight="1" x14ac:dyDescent="0.2">
      <c r="A71" s="5"/>
      <c r="B71" s="18"/>
      <c r="C71" s="1"/>
      <c r="D71" s="19"/>
      <c r="E71" s="2"/>
      <c r="F71" s="7"/>
    </row>
    <row r="72" spans="1:6" s="3" customFormat="1" ht="12.75" customHeight="1" x14ac:dyDescent="0.2">
      <c r="A72" s="5"/>
      <c r="B72" s="18"/>
      <c r="C72" s="1"/>
      <c r="D72" s="20"/>
      <c r="E72" s="2"/>
      <c r="F72" s="7"/>
    </row>
    <row r="73" spans="1:6" s="3" customFormat="1" ht="12.75" customHeight="1" x14ac:dyDescent="0.2">
      <c r="A73" s="5"/>
      <c r="B73" s="18"/>
      <c r="C73" s="1"/>
      <c r="D73" s="20"/>
      <c r="E73" s="2"/>
      <c r="F73" s="7"/>
    </row>
    <row r="74" spans="1:6" s="3" customFormat="1" ht="12.75" customHeight="1" x14ac:dyDescent="0.2">
      <c r="A74" s="5"/>
      <c r="B74" s="18"/>
      <c r="C74" s="1"/>
      <c r="D74" s="20"/>
      <c r="E74" s="2"/>
      <c r="F74" s="7"/>
    </row>
    <row r="75" spans="1:6" s="3" customFormat="1" ht="12.75" customHeight="1" x14ac:dyDescent="0.2">
      <c r="A75" s="5"/>
      <c r="B75" s="18"/>
      <c r="C75" s="1"/>
      <c r="D75" s="20"/>
      <c r="E75" s="2"/>
      <c r="F75" s="7"/>
    </row>
    <row r="76" spans="1:6" s="3" customFormat="1" ht="12.75" customHeight="1" x14ac:dyDescent="0.2">
      <c r="A76" s="5"/>
      <c r="B76" s="18"/>
      <c r="C76" s="1"/>
      <c r="D76" s="20"/>
      <c r="E76" s="2"/>
      <c r="F76" s="7"/>
    </row>
    <row r="77" spans="1:6" s="3" customFormat="1" ht="12.75" customHeight="1" x14ac:dyDescent="0.2">
      <c r="A77" s="5"/>
      <c r="B77" s="18"/>
      <c r="C77" s="1"/>
      <c r="D77" s="20"/>
      <c r="E77" s="2"/>
      <c r="F77" s="7"/>
    </row>
    <row r="78" spans="1:6" s="3" customFormat="1" ht="12.75" customHeight="1" x14ac:dyDescent="0.2">
      <c r="A78" s="5"/>
      <c r="B78" s="18"/>
      <c r="C78" s="1"/>
      <c r="D78" s="20"/>
      <c r="E78" s="2"/>
      <c r="F78" s="7"/>
    </row>
    <row r="79" spans="1:6" s="3" customFormat="1" ht="12.75" customHeight="1" x14ac:dyDescent="0.2">
      <c r="A79" s="5"/>
      <c r="B79" s="18"/>
      <c r="C79" s="1"/>
      <c r="D79" s="20"/>
      <c r="E79" s="2"/>
      <c r="F79" s="7"/>
    </row>
    <row r="80" spans="1:6" s="3" customFormat="1" ht="12.75" customHeight="1" x14ac:dyDescent="0.2">
      <c r="A80" s="5"/>
      <c r="B80" s="18"/>
      <c r="C80" s="1"/>
      <c r="D80" s="20"/>
      <c r="E80" s="2"/>
      <c r="F80" s="7"/>
    </row>
  </sheetData>
  <mergeCells count="2">
    <mergeCell ref="A1:F1"/>
    <mergeCell ref="B69:D6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Account Balances</vt:lpstr>
      <vt:lpstr>Banking Summary</vt:lpstr>
      <vt:lpstr>Monthly Cash Flow</vt:lpstr>
      <vt:lpstr>Monthly Transactions</vt:lpstr>
      <vt:lpstr>Date Reference</vt:lpstr>
      <vt:lpstr>Sheet1</vt:lpstr>
      <vt:lpstr>'Account Balances'!Print_Area</vt:lpstr>
      <vt:lpstr>'Banking Summary'!Print_Area</vt:lpstr>
      <vt:lpstr>'Monthly Cash Flow'!Print_Area</vt:lpstr>
      <vt:lpstr>'Monthly Transactions'!Print_Area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</dc:creator>
  <cp:lastModifiedBy>Krista</cp:lastModifiedBy>
  <cp:lastPrinted>2017-01-05T20:31:41Z</cp:lastPrinted>
  <dcterms:created xsi:type="dcterms:W3CDTF">2012-05-08T00:02:31Z</dcterms:created>
  <dcterms:modified xsi:type="dcterms:W3CDTF">2017-01-16T21:58:05Z</dcterms:modified>
</cp:coreProperties>
</file>